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4"/>
  </bookViews>
  <sheets>
    <sheet name="Заявка 22" sheetId="1" r:id="rId1"/>
    <sheet name="25" sheetId="3" r:id="rId2"/>
    <sheet name="Всякая всячина" sheetId="4" r:id="rId3"/>
    <sheet name="24" sheetId="2" r:id="rId4"/>
    <sheet name="26" sheetId="5" r:id="rId5"/>
    <sheet name="27 " sheetId="6" r:id="rId6"/>
  </sheets>
  <calcPr calcId="152511" refMode="R1C1"/>
</workbook>
</file>

<file path=xl/calcChain.xml><?xml version="1.0" encoding="utf-8"?>
<calcChain xmlns="http://schemas.openxmlformats.org/spreadsheetml/2006/main">
  <c r="H51" i="5" l="1"/>
  <c r="H50" i="5"/>
  <c r="H49" i="5"/>
  <c r="H48" i="5"/>
  <c r="H47" i="5"/>
  <c r="H46" i="5"/>
  <c r="H45" i="5"/>
  <c r="I44" i="5"/>
  <c r="H43" i="5"/>
  <c r="I42" i="5"/>
  <c r="H41" i="5"/>
  <c r="I40" i="5"/>
  <c r="I39" i="5"/>
  <c r="H38" i="5"/>
  <c r="H37" i="5"/>
  <c r="H36" i="5"/>
  <c r="H35" i="5"/>
  <c r="I34" i="5"/>
  <c r="H33" i="5"/>
  <c r="H32" i="5"/>
  <c r="H31" i="5"/>
  <c r="I30" i="5"/>
  <c r="H29" i="5"/>
  <c r="I9" i="5"/>
  <c r="H28" i="5"/>
  <c r="H27" i="5"/>
  <c r="H25" i="5"/>
  <c r="H24" i="5"/>
  <c r="H23" i="5"/>
  <c r="H22" i="5"/>
  <c r="H21" i="5"/>
  <c r="H20" i="5"/>
  <c r="H19" i="5"/>
  <c r="H18" i="5"/>
  <c r="H17" i="5"/>
  <c r="H15" i="5"/>
  <c r="H14" i="5"/>
  <c r="H13" i="5"/>
  <c r="H12" i="5"/>
  <c r="H11" i="5"/>
  <c r="H9" i="5"/>
  <c r="G48" i="5"/>
  <c r="G47" i="5"/>
  <c r="G20" i="5"/>
  <c r="F4" i="5"/>
  <c r="M7" i="2" l="1"/>
  <c r="M6" i="2"/>
  <c r="K7" i="2"/>
  <c r="K6" i="2"/>
  <c r="K8" i="2"/>
  <c r="I6" i="4" l="1"/>
  <c r="G6" i="4"/>
  <c r="G12" i="2" l="1"/>
  <c r="G11" i="2"/>
  <c r="G10" i="2"/>
  <c r="G9" i="2"/>
  <c r="I10" i="1" l="1"/>
</calcChain>
</file>

<file path=xl/sharedStrings.xml><?xml version="1.0" encoding="utf-8"?>
<sst xmlns="http://schemas.openxmlformats.org/spreadsheetml/2006/main" count="789" uniqueCount="451">
  <si>
    <t>Электрика</t>
  </si>
  <si>
    <t>Поз</t>
  </si>
  <si>
    <t>Поставщики</t>
  </si>
  <si>
    <t>Количество</t>
  </si>
  <si>
    <t>Отрезные</t>
  </si>
  <si>
    <t>Хаммер</t>
  </si>
  <si>
    <t>Кратон</t>
  </si>
  <si>
    <t>Луга</t>
  </si>
  <si>
    <t>Бош</t>
  </si>
  <si>
    <t>Винтовой домкрат г/п 5 тонн. Высота подхвата 270 мм. Высота подъёма 150-200 мм</t>
  </si>
  <si>
    <t>Рукав резиновый для газовой сварки и резки металов. Рабочее давление 4МПа. Внутренний диаметр 8 мм. ГОСТ 9356-75</t>
  </si>
  <si>
    <t>шт</t>
  </si>
  <si>
    <t>м</t>
  </si>
  <si>
    <t>Редуктор кислородный БКО-50-2, с монометрами или без</t>
  </si>
  <si>
    <t>Редуктор пропановый БПО-5-2, с монометрами или без</t>
  </si>
  <si>
    <t xml:space="preserve">Гайковёрт Электрический 300-1000 Нм, 3/4"
</t>
  </si>
  <si>
    <t>Двухступенчатый насос для домкратов, Подбирать под позицию №2</t>
  </si>
  <si>
    <t>Домкраты низкие гидравлические с пружинным возвратом штока, внешним насосом г/п 25-30 тонн, Подбирать под позицию №3</t>
  </si>
  <si>
    <t>№</t>
  </si>
  <si>
    <t>Наименование</t>
  </si>
  <si>
    <t>Алексей</t>
  </si>
  <si>
    <t>Александр</t>
  </si>
  <si>
    <t>Анастасия</t>
  </si>
  <si>
    <t>Антон</t>
  </si>
  <si>
    <t>Наталья</t>
  </si>
  <si>
    <t>ед.</t>
  </si>
  <si>
    <t>Поставщик</t>
  </si>
  <si>
    <t>цена</t>
  </si>
  <si>
    <t>аналог</t>
  </si>
  <si>
    <t>Название, имя, контакты</t>
  </si>
  <si>
    <t>Прожектор светодиодный. 
СДО-5, 200W, 6500K, 230B, IP65 ASD</t>
  </si>
  <si>
    <t>НДС</t>
  </si>
  <si>
    <t>Москва</t>
  </si>
  <si>
    <t>через 2 месяца</t>
  </si>
  <si>
    <t>Масло Римула SAE 15W40</t>
  </si>
  <si>
    <t>Литры</t>
  </si>
  <si>
    <t>Москва, Алексей (наш)</t>
  </si>
  <si>
    <t xml:space="preserve">Мозаично-шлифовальная машина Splitstone GM-245(с алмазным инструментом) </t>
  </si>
  <si>
    <r>
      <t>Брус 150</t>
    </r>
    <r>
      <rPr>
        <sz val="10"/>
        <color rgb="FF000000"/>
        <rFont val="Calibri"/>
        <family val="2"/>
        <charset val="204"/>
      </rPr>
      <t>×</t>
    </r>
    <r>
      <rPr>
        <sz val="10"/>
        <color rgb="FF000000"/>
        <rFont val="Times New Roman"/>
        <family val="1"/>
        <charset val="204"/>
      </rPr>
      <t>150   L=6000 мм..</t>
    </r>
  </si>
  <si>
    <r>
      <t>Брус 100</t>
    </r>
    <r>
      <rPr>
        <sz val="10"/>
        <color rgb="FF000000"/>
        <rFont val="Calibri"/>
        <family val="2"/>
        <charset val="204"/>
      </rPr>
      <t>×</t>
    </r>
    <r>
      <rPr>
        <sz val="10"/>
        <color rgb="FF000000"/>
        <rFont val="Times New Roman"/>
        <family val="1"/>
        <charset val="204"/>
      </rPr>
      <t>100   L=6000 мм..</t>
    </r>
  </si>
  <si>
    <t>Доска 25×100  L=6000 мм..</t>
  </si>
  <si>
    <t>Доска 50×100  L=6000 мм..</t>
  </si>
  <si>
    <t>Перчатки обливные HAMMER 230-023</t>
  </si>
  <si>
    <t>Болторез SANTOOL 031204-350</t>
  </si>
  <si>
    <t>Глубинный вибратор электропривод GROST VGN 1500</t>
  </si>
  <si>
    <t>Гибкий вал GROST VG 4/50</t>
  </si>
  <si>
    <t>Электропила MAKITA UC4030AK</t>
  </si>
  <si>
    <t>Шуруповерт аккумуляторный BOSCH GSR 14,4-2-Li Plus</t>
  </si>
  <si>
    <t>Лобзик MAKITA 4329K</t>
  </si>
  <si>
    <t>Перфоратор MAKITA HR2450FT</t>
  </si>
  <si>
    <t>Пила циркулярная BOSCH GKS 85 G Professional</t>
  </si>
  <si>
    <t>Диск пильный твердосплавный BOSCH Optiline Wood 230 X 24 X 30</t>
  </si>
  <si>
    <t>Круг алмазный BOSCH Expert for Universal Turbo 150 Х 22</t>
  </si>
  <si>
    <t>Круг алмазный BOSCH Expert for Universal Turbo 230 Х 22</t>
  </si>
  <si>
    <t>Бита РН-2 (Курск 56565)</t>
  </si>
  <si>
    <t>Монтировка TOPEX 04A280</t>
  </si>
  <si>
    <t>Набор пилок BOSCH 2 607 010 540 дерево</t>
  </si>
  <si>
    <t>Молоток-гвоздодер деревянная рукоять, круглый боёк, 750 гр.,</t>
  </si>
  <si>
    <t>Кувалда MATRIX 10922</t>
  </si>
  <si>
    <t>Удлинитель IEK УК50 Industrial plus   50 м.</t>
  </si>
  <si>
    <t>Рулетка SKRAB 40044  5 м.</t>
  </si>
  <si>
    <t>Рулетка WIPRO 062-10</t>
  </si>
  <si>
    <t>Маркер BIBER 68117 белый</t>
  </si>
  <si>
    <t>Ножовка КОБАЛЬТ 246-128</t>
  </si>
  <si>
    <t>Мастерок FIT4984</t>
  </si>
  <si>
    <t>Мастерок FIT4982</t>
  </si>
  <si>
    <t>Отвес строительный</t>
  </si>
  <si>
    <t>Плоскогубцы TOPEX 32D124</t>
  </si>
  <si>
    <t>Бокорезы MATRIX 17522</t>
  </si>
  <si>
    <t>Пистолет для монтажной пены ЗУБР МОНТАЖНИК</t>
  </si>
  <si>
    <t>Пена монтажная</t>
  </si>
  <si>
    <t>Очиститель монтажной пены ЗУБР 41149</t>
  </si>
  <si>
    <t>Шпатель SANTOOL 020601-060</t>
  </si>
  <si>
    <t>Шпатель SANTOOL 020601-100</t>
  </si>
  <si>
    <t>Шпатель KRAFTOOL 10036-300</t>
  </si>
  <si>
    <t>Шнур TOPEX 13A905  50 м.</t>
  </si>
  <si>
    <t>Щиток защитный лицевой СВОНА НБТ-2 ЕВРО</t>
  </si>
  <si>
    <t>Маска KWB 3732-00</t>
  </si>
  <si>
    <t>Саморез по дереву h = 51 мм.</t>
  </si>
  <si>
    <t>Саморез по дереву h = 75 мм.</t>
  </si>
  <si>
    <t>Чашка шлифовальная STAYER PROFESSIONAL 33380-125</t>
  </si>
  <si>
    <t>Чашка шлифовальная STAYER PROFESSIONAL 33380-180</t>
  </si>
  <si>
    <r>
      <t xml:space="preserve">Тросовый зажим к676у3 (трос </t>
    </r>
    <r>
      <rPr>
        <sz val="10"/>
        <color rgb="FF000000"/>
        <rFont val="Calibri"/>
        <family val="2"/>
        <charset val="204"/>
      </rPr>
      <t>Ø</t>
    </r>
    <r>
      <rPr>
        <sz val="10"/>
        <color rgb="FF000000"/>
        <rFont val="Times New Roman"/>
        <family val="1"/>
        <charset val="204"/>
      </rPr>
      <t xml:space="preserve"> 8мм.)</t>
    </r>
  </si>
  <si>
    <t>Усиленный двойной зажим каната IRONGRIP (трос Ø 8мм.)</t>
  </si>
  <si>
    <t>Лебедка ручная рычажная TOR QSS4TB (г/п 4,0 т.)</t>
  </si>
  <si>
    <t>шт.</t>
  </si>
  <si>
    <r>
      <t>м</t>
    </r>
    <r>
      <rPr>
        <sz val="10"/>
        <rFont val="Calibri"/>
        <family val="2"/>
        <charset val="204"/>
      </rPr>
      <t>³</t>
    </r>
  </si>
  <si>
    <t>пар</t>
  </si>
  <si>
    <t>балон</t>
  </si>
  <si>
    <t>Алексей Петров, Краснодар</t>
  </si>
  <si>
    <t>Игорь Кулик</t>
  </si>
  <si>
    <t>1</t>
  </si>
  <si>
    <t>Вилка 220В 16А резиновая, влаго-пыле защитная</t>
  </si>
  <si>
    <t xml:space="preserve">Вилка 380 вольт  32ампера  IEK ССИ025 </t>
  </si>
  <si>
    <t>2</t>
  </si>
  <si>
    <t>Вилка IEK 380В, 3р+N+земля, 32А  пяти разъёмная</t>
  </si>
  <si>
    <t>3</t>
  </si>
  <si>
    <t>Вилка IEK 380В, 3р+N+земля, 64А  пяти разъёмная</t>
  </si>
  <si>
    <t>Выключатель 220В 16А</t>
  </si>
  <si>
    <t>4</t>
  </si>
  <si>
    <t xml:space="preserve">Изолента ПВХ  </t>
  </si>
  <si>
    <t>5</t>
  </si>
  <si>
    <t xml:space="preserve">Изолента ХБ  </t>
  </si>
  <si>
    <t>6</t>
  </si>
  <si>
    <t>Кабель КГ 4*8²</t>
  </si>
  <si>
    <t>м.</t>
  </si>
  <si>
    <t>7</t>
  </si>
  <si>
    <t>Кабель КГ-ХЛ 3x2,5²</t>
  </si>
  <si>
    <t>Кабель сварочный КГ  1*50</t>
  </si>
  <si>
    <t>Корпус метал. ЩМП-3-036 УХЛЗ IP31 ИЭК УКМ 40-03-31</t>
  </si>
  <si>
    <t>Лампа люминесцентная ЛЛ 36ВТ длинна 1235мм</t>
  </si>
  <si>
    <t>Лампа светодиодная 220В Е27 8В</t>
  </si>
  <si>
    <t>Линейный потенциометр WH148 B10K (или аналог)</t>
  </si>
  <si>
    <t>Механический кабелерез ННМК-125 или аналог</t>
  </si>
  <si>
    <t>Набор изолирующего инструмента НИИ-0,1 кВТ</t>
  </si>
  <si>
    <t xml:space="preserve">Патрон для ламп  Е27 </t>
  </si>
  <si>
    <t>Потолочный светильник 220В с цоколем Е27</t>
  </si>
  <si>
    <t>8</t>
  </si>
  <si>
    <t xml:space="preserve">Прожектор светодиодный (много светодиодов!) 100WT </t>
  </si>
  <si>
    <t>9</t>
  </si>
  <si>
    <t>Розетка (евро с заземлением) наружной проводки тройная резиновая, влаго-пыле защитная 220 вольт</t>
  </si>
  <si>
    <t>Розетка 380вольт 32ампера IEK  ССИ026</t>
  </si>
  <si>
    <t>10</t>
  </si>
  <si>
    <r>
      <t xml:space="preserve">Розетка IEK 380В, 3р+N+земля, 32А (стационарная) пяти разъёмная </t>
    </r>
    <r>
      <rPr>
        <b/>
        <sz val="10"/>
        <color theme="1"/>
        <rFont val="Times New Roman"/>
        <family val="1"/>
        <charset val="204"/>
      </rPr>
      <t>ССИ-225</t>
    </r>
  </si>
  <si>
    <t>11</t>
  </si>
  <si>
    <t>Розетка IEK 380В, 3р+N+земля, 64А (стационарная)  пяти разъёмная</t>
  </si>
  <si>
    <t>12</t>
  </si>
  <si>
    <t>Удленитель 3х2,5² 50м</t>
  </si>
  <si>
    <t>13</t>
  </si>
  <si>
    <t>Щетки графитовые  для    BOSCH  арт. 1607000V37 для УШМ BOSCH 150</t>
  </si>
  <si>
    <t>Аппарат сварочный инверторный модель (РЕСАНТА САИ 250)</t>
  </si>
  <si>
    <t>Конвектор электрический ENGY EN1500 220В</t>
  </si>
  <si>
    <t>14</t>
  </si>
  <si>
    <t>Коннектор сварочный   (мама)   35-50</t>
  </si>
  <si>
    <t>15</t>
  </si>
  <si>
    <t>Коннектор сварочный  вилка (папа)   35-50</t>
  </si>
  <si>
    <t>16</t>
  </si>
  <si>
    <t>Сварочный держатель 500Ампер.</t>
  </si>
  <si>
    <t>17</t>
  </si>
  <si>
    <t>Выключатель автоматический ВДР - 63,  25А, 2Р , 30 mA</t>
  </si>
  <si>
    <t>18</t>
  </si>
  <si>
    <t>Выключатель автоматический ВДР - 63,  63А, 4Р , 30 mA</t>
  </si>
  <si>
    <t>19</t>
  </si>
  <si>
    <r>
      <t xml:space="preserve">Провод ПВ-3 </t>
    </r>
    <r>
      <rPr>
        <sz val="10"/>
        <color theme="1"/>
        <rFont val="Calibri"/>
        <family val="2"/>
        <charset val="204"/>
      </rPr>
      <t>Ø</t>
    </r>
    <r>
      <rPr>
        <sz val="10"/>
        <color theme="1"/>
        <rFont val="Times New Roman"/>
        <family val="1"/>
        <charset val="204"/>
      </rPr>
      <t xml:space="preserve"> 6мм </t>
    </r>
  </si>
  <si>
    <t>20</t>
  </si>
  <si>
    <r>
      <t xml:space="preserve">Шина заземления под провод </t>
    </r>
    <r>
      <rPr>
        <sz val="10"/>
        <color theme="1"/>
        <rFont val="Calibri"/>
        <family val="2"/>
        <charset val="204"/>
      </rPr>
      <t>Ø</t>
    </r>
    <r>
      <rPr>
        <sz val="10"/>
        <color theme="1"/>
        <rFont val="Times New Roman"/>
        <family val="1"/>
        <charset val="204"/>
      </rPr>
      <t xml:space="preserve">6мм с 15 секциями </t>
    </r>
  </si>
  <si>
    <t>21</t>
  </si>
  <si>
    <r>
      <t xml:space="preserve">Наконечники штырьевые </t>
    </r>
    <r>
      <rPr>
        <sz val="10"/>
        <color theme="1"/>
        <rFont val="Calibri"/>
        <family val="2"/>
        <charset val="204"/>
      </rPr>
      <t>Ø 6мм</t>
    </r>
  </si>
  <si>
    <t>22</t>
  </si>
  <si>
    <t>Щит металлический 1459х1462</t>
  </si>
  <si>
    <t>23</t>
  </si>
  <si>
    <t>Масса  500 Ампер  esab (струбцинная)</t>
  </si>
  <si>
    <t>24</t>
  </si>
  <si>
    <t>Наконечник медно-луженый  JG- 50</t>
  </si>
  <si>
    <t>25</t>
  </si>
  <si>
    <t>Прутки для аргонной сварки (длину прутков согласовать с участком)</t>
  </si>
  <si>
    <t>26</t>
  </si>
  <si>
    <t>Сварочный инвертор MinarcTig 250, 250 MLP  KEMPPI</t>
  </si>
  <si>
    <t>27</t>
  </si>
  <si>
    <t>Электрододержатель TINTULS  германия 500А  или "KURT HAUFE" 500А</t>
  </si>
  <si>
    <t>28</t>
  </si>
  <si>
    <t xml:space="preserve">Хомут нейлоновый  (стяжка) черная   3.6*250мм </t>
  </si>
  <si>
    <t>Абразив, Щетки</t>
  </si>
  <si>
    <t>Круг лепестковый торцевой  180мм</t>
  </si>
  <si>
    <t xml:space="preserve"> 2608607330 или 2608603670</t>
  </si>
  <si>
    <t xml:space="preserve">Круг лепестковый торцевой КЛТ 150мм </t>
  </si>
  <si>
    <t>Hammer Flex  150x22 P40</t>
  </si>
  <si>
    <t>Круг отрезной 150х3мм</t>
  </si>
  <si>
    <t>Круг отрезной 125х3мм</t>
  </si>
  <si>
    <t xml:space="preserve">Круг отрезной 180х3мм </t>
  </si>
  <si>
    <t xml:space="preserve"> 2608600316 или 2608600321</t>
  </si>
  <si>
    <t xml:space="preserve">Круг отрезной 230х3мм </t>
  </si>
  <si>
    <t xml:space="preserve">Круг шлифовальный ⌀ 150x6мм </t>
  </si>
  <si>
    <t xml:space="preserve">Круг шлифовальный ⌀ 125x6мм </t>
  </si>
  <si>
    <t xml:space="preserve">Круг шлифовальный 180x6мм  </t>
  </si>
  <si>
    <t xml:space="preserve">Круг шлифовальный 230x6мм  </t>
  </si>
  <si>
    <t>Щётка дисковая ⌀ 150х6мм посадочное отверстие 22,2 "энкор"51585</t>
  </si>
  <si>
    <t>Щётка дисковая ⌀ 180х6мм посадочное отверстие 22,2  можно "энкор"</t>
  </si>
  <si>
    <t>Щётка дисковая 200х6мм посадочное отверстие 22,2 "энкор"51587</t>
  </si>
  <si>
    <t>Щетка металическая ручная</t>
  </si>
  <si>
    <t>Газы</t>
  </si>
  <si>
    <t>Аргоновая смесь</t>
  </si>
  <si>
    <t>Кислород</t>
  </si>
  <si>
    <t>Пропанбутановая смесь</t>
  </si>
  <si>
    <t>Электроды, проволка</t>
  </si>
  <si>
    <t xml:space="preserve"> Вольфрамовые электроды ЭВЛ (WL-20) (WC-20)  Ø 1.6 </t>
  </si>
  <si>
    <t>пачка</t>
  </si>
  <si>
    <t xml:space="preserve"> Вольфрамовые электроды ЭВЛ (WL-20) (WC-20)  Ø 2.0 мм</t>
  </si>
  <si>
    <t>Проволка  СВ10НМА Ø4,0 в катушках по 28 кг.</t>
  </si>
  <si>
    <t>кг</t>
  </si>
  <si>
    <t>44</t>
  </si>
  <si>
    <t>Флюс сварочный АН-47</t>
  </si>
  <si>
    <r>
      <t xml:space="preserve">Электроды LB52U </t>
    </r>
    <r>
      <rPr>
        <sz val="10"/>
        <color theme="1"/>
        <rFont val="Calibri"/>
        <family val="2"/>
        <charset val="204"/>
      </rPr>
      <t xml:space="preserve">Ø2,6 </t>
    </r>
  </si>
  <si>
    <t>45</t>
  </si>
  <si>
    <t>Электроды МТГ Ø3мм</t>
  </si>
  <si>
    <t>Электроды МТГ Ø4мм</t>
  </si>
  <si>
    <t>46</t>
  </si>
  <si>
    <t>Электроды ОК53.70 ⌀ 3,2x350мм (поставка партиями по нашей заявке)</t>
  </si>
  <si>
    <t>Электроды ОК53.70 ⌀ 4x450мм (поставка партиями по нашей заявке)</t>
  </si>
  <si>
    <t>47</t>
  </si>
  <si>
    <t>Электроды УОНИИ 4ка</t>
  </si>
  <si>
    <t>Инструмент</t>
  </si>
  <si>
    <t>48</t>
  </si>
  <si>
    <t>Бигбыги 95*95*130</t>
  </si>
  <si>
    <t>Валик для покраски (средний)</t>
  </si>
  <si>
    <t>49</t>
  </si>
  <si>
    <t xml:space="preserve">Замок навесной </t>
  </si>
  <si>
    <t>50</t>
  </si>
  <si>
    <t>Кувалда 3кг</t>
  </si>
  <si>
    <t>Кувалда 5кг</t>
  </si>
  <si>
    <t>51</t>
  </si>
  <si>
    <t>Маркер строительный (краска белая)</t>
  </si>
  <si>
    <t>52</t>
  </si>
  <si>
    <t>Мел</t>
  </si>
  <si>
    <t>53</t>
  </si>
  <si>
    <t>Мешки под строительный мусор 120-200 литров</t>
  </si>
  <si>
    <t>54</t>
  </si>
  <si>
    <t>молоток 500 грамм</t>
  </si>
  <si>
    <t>55</t>
  </si>
  <si>
    <t xml:space="preserve">Пена монтажная профессиональная под пистолет </t>
  </si>
  <si>
    <t>Пинцет- маленький ,средний  ,большой</t>
  </si>
  <si>
    <t>56</t>
  </si>
  <si>
    <t>Пистолет для монтажной пены</t>
  </si>
  <si>
    <t>57</t>
  </si>
  <si>
    <t>Плёнка полиэтиленовая</t>
  </si>
  <si>
    <t>рулон</t>
  </si>
  <si>
    <t>Припой канифоль</t>
  </si>
  <si>
    <t>грамм</t>
  </si>
  <si>
    <t>Припой олово</t>
  </si>
  <si>
    <t>58</t>
  </si>
  <si>
    <t>Промывочная жидкость для пистолета</t>
  </si>
  <si>
    <t>59</t>
  </si>
  <si>
    <t>Рулетка 12м геодезическая</t>
  </si>
  <si>
    <t>60</t>
  </si>
  <si>
    <t>Рулетка 5м</t>
  </si>
  <si>
    <t>Рулетка 6м</t>
  </si>
  <si>
    <t>61</t>
  </si>
  <si>
    <t>Уровень магнитный 0,6м.</t>
  </si>
  <si>
    <t>62</t>
  </si>
  <si>
    <t>Уровень магнитный 1,5м.</t>
  </si>
  <si>
    <t>63</t>
  </si>
  <si>
    <t>Саморез по дереву 35мм и 50мм</t>
  </si>
  <si>
    <t>64</t>
  </si>
  <si>
    <t>Угольник металлический 50см</t>
  </si>
  <si>
    <t>65</t>
  </si>
  <si>
    <t>Хомут червячный стальной 10-16мм</t>
  </si>
  <si>
    <t>Бокорезы NWS 1000V 145 мм диэлектрические</t>
  </si>
  <si>
    <t>66</t>
  </si>
  <si>
    <t>Борфреза по металлу овальная тип E (TRE) KARNASCH 12*22*6*67мм, для Makita GD 0800 C</t>
  </si>
  <si>
    <t>Головка 13мм для мал. Трещетки</t>
  </si>
  <si>
    <t>67</t>
  </si>
  <si>
    <t>Горелка пропановая</t>
  </si>
  <si>
    <t>Двигатель с тормозом марки МА 71С-6В (0.37 кВт)</t>
  </si>
  <si>
    <t>68</t>
  </si>
  <si>
    <t>Ключ разводной КР-19 150 мм</t>
  </si>
  <si>
    <t>69</t>
  </si>
  <si>
    <t>Ключ разводной КР-30 250 мм</t>
  </si>
  <si>
    <t>70</t>
  </si>
  <si>
    <t>Колпаки на балоны (Аргоновая смесь)</t>
  </si>
  <si>
    <t>71</t>
  </si>
  <si>
    <t>Колпаки на балоны (Кислород)</t>
  </si>
  <si>
    <t>72</t>
  </si>
  <si>
    <t>Колпаки на балоны (Пропан)</t>
  </si>
  <si>
    <t>Комплект для размагничивания МКР-1.2МП (или аналог)</t>
  </si>
  <si>
    <t>Крыльчатка для обдува двигателя на компрессоре Кратон AC-360-100-DDV</t>
  </si>
  <si>
    <t>73</t>
  </si>
  <si>
    <t>Микроволновая печь</t>
  </si>
  <si>
    <t>74</t>
  </si>
  <si>
    <t>Монометр (кислород) высокого давления</t>
  </si>
  <si>
    <t>75</t>
  </si>
  <si>
    <t>Монометр (кислород) низкого давления</t>
  </si>
  <si>
    <t>76</t>
  </si>
  <si>
    <t>Монометр (пропан)</t>
  </si>
  <si>
    <t>77</t>
  </si>
  <si>
    <t>Монометр (углекислота)</t>
  </si>
  <si>
    <t>78</t>
  </si>
  <si>
    <t>Набор напильников средней зернистости</t>
  </si>
  <si>
    <t>79</t>
  </si>
  <si>
    <t>Набор отверток</t>
  </si>
  <si>
    <t>80</t>
  </si>
  <si>
    <t>Набор гаечных ключей</t>
  </si>
  <si>
    <t>81</t>
  </si>
  <si>
    <t>Набор отверток ЗВЁЗДОЧКИ профессиональный</t>
  </si>
  <si>
    <t>82</t>
  </si>
  <si>
    <t>Набор пил для лобзика</t>
  </si>
  <si>
    <t>83</t>
  </si>
  <si>
    <t>Набор сверел HITACHI</t>
  </si>
  <si>
    <t>84</t>
  </si>
  <si>
    <t>Набор шестигранников метрических</t>
  </si>
  <si>
    <t>85</t>
  </si>
  <si>
    <t>Обратный клапан кислород</t>
  </si>
  <si>
    <t>86</t>
  </si>
  <si>
    <t>Обратный клапан пропан</t>
  </si>
  <si>
    <t>87</t>
  </si>
  <si>
    <t>Огнетушитель ОП-5</t>
  </si>
  <si>
    <t>88</t>
  </si>
  <si>
    <t>Печь для сушки и прокалки электродов ПСПЭ-20/400</t>
  </si>
  <si>
    <t>89</t>
  </si>
  <si>
    <t>Пирометр (инфракрасный термометр) ARKOM PR480 −50...480°С (или аналог)</t>
  </si>
  <si>
    <t>90</t>
  </si>
  <si>
    <t xml:space="preserve">Подшипник 8мм внутренний ,16мм наружний  , 5мм высота     ,8*16*5 </t>
  </si>
  <si>
    <t>91</t>
  </si>
  <si>
    <t>Прокладка полеуретановая для углекислоты или газ.смеси</t>
  </si>
  <si>
    <t>92</t>
  </si>
  <si>
    <t>Прямая шлифмашина Makita GD 0800 C или аналог</t>
  </si>
  <si>
    <t>93</t>
  </si>
  <si>
    <t>Регулятор расхода аргоново-углекислотный УР6М</t>
  </si>
  <si>
    <t>94</t>
  </si>
  <si>
    <t>Редуктор кислородный</t>
  </si>
  <si>
    <t>95</t>
  </si>
  <si>
    <t>Редуктор пропановый</t>
  </si>
  <si>
    <t>96</t>
  </si>
  <si>
    <t>Резак газовый универсальный</t>
  </si>
  <si>
    <t>97</t>
  </si>
  <si>
    <t>Рукав кислородный 9мм (шланг)</t>
  </si>
  <si>
    <t>98</t>
  </si>
  <si>
    <t>Смазка    ЦИАТИМ 221 (гост9433-80)      2литра</t>
  </si>
  <si>
    <t>л</t>
  </si>
  <si>
    <t>99</t>
  </si>
  <si>
    <t>Спрей WD40  500мл.</t>
  </si>
  <si>
    <t>100</t>
  </si>
  <si>
    <t>Спрей отчиститель смазки SCHNELL REINIGER   0.5</t>
  </si>
  <si>
    <t>101</t>
  </si>
  <si>
    <t>Спрей отчиститель эл.плат CLEANER или аналог 500мл.</t>
  </si>
  <si>
    <t>102</t>
  </si>
  <si>
    <t>Строп текстильный петлевой для внутреннего центратора 5т 1500*120мм</t>
  </si>
  <si>
    <t>103</t>
  </si>
  <si>
    <t xml:space="preserve">Строп текстильный петлевой для траверсы 16т 5000*300мм (синий) </t>
  </si>
  <si>
    <t>www.samson-td.ru</t>
  </si>
  <si>
    <t>104</t>
  </si>
  <si>
    <t>Съёмник подшипников KRAFTOOL "Mini", 3-захватный шарнирный, внешн 10-70мм</t>
  </si>
  <si>
    <t>105</t>
  </si>
  <si>
    <t>Тепловентилятор Fubag SIROCCO Keramik 20M</t>
  </si>
  <si>
    <t>106</t>
  </si>
  <si>
    <t xml:space="preserve">Термопаста  КПТ 8       </t>
  </si>
  <si>
    <t>Термопенал для электродов ТП 8-150-220</t>
  </si>
  <si>
    <t>108</t>
  </si>
  <si>
    <t>Термоусадочная трубка   Ø3.2   ,Ø2.4  черная  по 1 уп</t>
  </si>
  <si>
    <t>уп</t>
  </si>
  <si>
    <t>109</t>
  </si>
  <si>
    <t xml:space="preserve">Токовые клещи PCE-DC3 или аналог (постоянного-переменного тока) </t>
  </si>
  <si>
    <t>110</t>
  </si>
  <si>
    <t>Трещётка ,ключь мал.</t>
  </si>
  <si>
    <t>УШМ BOSCH 125</t>
  </si>
  <si>
    <t>УШМ BOSCH 150 (средняя)</t>
  </si>
  <si>
    <t xml:space="preserve"> 06017980R6</t>
  </si>
  <si>
    <t>УШМ BOSCH 180</t>
  </si>
  <si>
    <t>УШМ BOSCH 230</t>
  </si>
  <si>
    <t>Прямошлифовальная машинка BOSCH</t>
  </si>
  <si>
    <t>УШС</t>
  </si>
  <si>
    <t>Цепь на бензобенопилу Husqvarna 365 (длинна шины 45см)</t>
  </si>
  <si>
    <t>Чайник электрический</t>
  </si>
  <si>
    <t>107</t>
  </si>
  <si>
    <t>Штангельциркуль Тип ШЦ-2 0-150мм</t>
  </si>
  <si>
    <t xml:space="preserve">Кольцевая фреза быстрорежущая сталь 28 shc 55 tialn </t>
  </si>
  <si>
    <t xml:space="preserve">Кольцевая фреза быстрорежущая сталь 30 shc 55 tialn </t>
  </si>
  <si>
    <t>Набор ВИК</t>
  </si>
  <si>
    <t>Стройматериалы</t>
  </si>
  <si>
    <t>188</t>
  </si>
  <si>
    <t>Контейнер 20футовый (склад)</t>
  </si>
  <si>
    <t>189</t>
  </si>
  <si>
    <t>Дарнит</t>
  </si>
  <si>
    <t>190</t>
  </si>
  <si>
    <t>ДВП 8-10 мм 1200х3000мм</t>
  </si>
  <si>
    <t>лист</t>
  </si>
  <si>
    <t>191</t>
  </si>
  <si>
    <t>Доска обрезная 50×150×6000</t>
  </si>
  <si>
    <t>м³</t>
  </si>
  <si>
    <t>Клетки под газы (3шт); стелаж склад; пост флюс (2шт)</t>
  </si>
  <si>
    <t>192</t>
  </si>
  <si>
    <t>Доска обрезная 25×150×6000</t>
  </si>
  <si>
    <t>193</t>
  </si>
  <si>
    <t>Металл листовой 1,5х1250*2500мм</t>
  </si>
  <si>
    <t>194</t>
  </si>
  <si>
    <t>Уголок металлический 50х50мм</t>
  </si>
  <si>
    <t>195</t>
  </si>
  <si>
    <t>Уголок металлический 75х75мм</t>
  </si>
  <si>
    <t>196</t>
  </si>
  <si>
    <r>
      <t xml:space="preserve">Арматура </t>
    </r>
    <r>
      <rPr>
        <sz val="10"/>
        <color theme="1"/>
        <rFont val="Calibri"/>
        <family val="2"/>
        <charset val="204"/>
      </rPr>
      <t>Ø</t>
    </r>
    <r>
      <rPr>
        <sz val="10"/>
        <color theme="1"/>
        <rFont val="Times New Roman"/>
        <family val="1"/>
        <charset val="204"/>
      </rPr>
      <t>14</t>
    </r>
  </si>
  <si>
    <t>197</t>
  </si>
  <si>
    <t>Утеплитель минвата</t>
  </si>
  <si>
    <t>м²</t>
  </si>
  <si>
    <t>198</t>
  </si>
  <si>
    <t>Фанера 10мм 1525х1525мм</t>
  </si>
  <si>
    <t>199</t>
  </si>
  <si>
    <t>Фанера 5мм 1525х1525мм</t>
  </si>
  <si>
    <t>200</t>
  </si>
  <si>
    <t>Навесы металические на двери</t>
  </si>
  <si>
    <t>СИЗ</t>
  </si>
  <si>
    <t>201</t>
  </si>
  <si>
    <t>Аптечка</t>
  </si>
  <si>
    <t>202</t>
  </si>
  <si>
    <t>Защитные стёкла на маску сварщика (Плексы) 90*110</t>
  </si>
  <si>
    <t>203</t>
  </si>
  <si>
    <t xml:space="preserve">Каска Белая </t>
  </si>
  <si>
    <t>204</t>
  </si>
  <si>
    <t xml:space="preserve">Каска Оранжевая </t>
  </si>
  <si>
    <t>205</t>
  </si>
  <si>
    <t>Костюм влагозащитный</t>
  </si>
  <si>
    <t>206</t>
  </si>
  <si>
    <t>Костюм сварщика спилковый</t>
  </si>
  <si>
    <t>207</t>
  </si>
  <si>
    <t>Щиток защитный для монтажника</t>
  </si>
  <si>
    <t>208</t>
  </si>
  <si>
    <t>Костюм сварщика спилкоый (утеплённый, с отстёгивающим утеплителем)</t>
  </si>
  <si>
    <t>209</t>
  </si>
  <si>
    <t>Косюм  летний для защиты от искр и брызг расплавленного металла                  (с логотипом)</t>
  </si>
  <si>
    <t>210</t>
  </si>
  <si>
    <t xml:space="preserve">Краги сварочные пятипалые длинные  цельноспилковые </t>
  </si>
  <si>
    <t>211</t>
  </si>
  <si>
    <t>Лестница односекционная с упорами 2м.</t>
  </si>
  <si>
    <t>212</t>
  </si>
  <si>
    <t>Лестница односекционная с упорами 3м.</t>
  </si>
  <si>
    <t>213</t>
  </si>
  <si>
    <t>Маска для сварщика (хамелион)</t>
  </si>
  <si>
    <t>214</t>
  </si>
  <si>
    <t>Маска сварочная (для монтажника, самая дешовая без хамелиона)</t>
  </si>
  <si>
    <t>215</t>
  </si>
  <si>
    <t>Монтажные пояса</t>
  </si>
  <si>
    <t>216</t>
  </si>
  <si>
    <t>Наколенники (Большой размер)</t>
  </si>
  <si>
    <t>217</t>
  </si>
  <si>
    <t>Очки газорезчика Тёмная линза</t>
  </si>
  <si>
    <t>218</t>
  </si>
  <si>
    <t>Очки защитные (горнолыжные с непрямой вентеляцией)</t>
  </si>
  <si>
    <t>219</t>
  </si>
  <si>
    <t>Очки защитные Жёлтая линза</t>
  </si>
  <si>
    <t xml:space="preserve">пара </t>
  </si>
  <si>
    <t>220</t>
  </si>
  <si>
    <t>Очки защитные Прозрачная линза</t>
  </si>
  <si>
    <t>221</t>
  </si>
  <si>
    <t>Очки защитные Тёмная линза</t>
  </si>
  <si>
    <t>222</t>
  </si>
  <si>
    <t>Перчатки рабочие  прорезиненные</t>
  </si>
  <si>
    <t>223</t>
  </si>
  <si>
    <t>Перчатки с полимерным покрытием ХБ</t>
  </si>
  <si>
    <t>224</t>
  </si>
  <si>
    <t xml:space="preserve">Перчатки цельноспилковые </t>
  </si>
  <si>
    <t>225</t>
  </si>
  <si>
    <t>Респираторы 3М 8112 FFPI с клапанов выдоха</t>
  </si>
  <si>
    <t>226</t>
  </si>
  <si>
    <t>САПОГИ ВЕКТОР-МУ (ВС405МУ) с защитным подноском</t>
  </si>
  <si>
    <t>Александр Житин</t>
  </si>
  <si>
    <t>Александр, СПб</t>
  </si>
  <si>
    <t>(макита)
(бош)</t>
  </si>
  <si>
    <t>29898 * 2
47698 * 2</t>
  </si>
  <si>
    <t>Поставщик, цены с доставкой</t>
  </si>
  <si>
    <t>х1</t>
  </si>
  <si>
    <t>х2</t>
  </si>
  <si>
    <t>х3</t>
  </si>
  <si>
    <t>АДЕЛЬ ИНСТРУМЕНТ, АНДРЕЙ
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</si>
</sst>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rgb="FF7030A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u/>
      <sz val="10"/>
      <color theme="1"/>
      <name val="Arial"/>
      <family val="2"/>
      <charset val="204"/>
    </font>
    <font>
      <b/>
      <i/>
      <sz val="9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9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3" xfId="0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7" fillId="4" borderId="3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justify" vertical="center" wrapText="1"/>
    </xf>
    <xf numFmtId="0" fontId="8" fillId="0" borderId="9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3" xfId="0" applyFont="1" applyBorder="1"/>
    <xf numFmtId="0" fontId="8" fillId="5" borderId="0" xfId="0" applyFont="1" applyFill="1" applyBorder="1" applyAlignment="1">
      <alignment wrapText="1"/>
    </xf>
    <xf numFmtId="0" fontId="8" fillId="0" borderId="12" xfId="0" applyFont="1" applyBorder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0" fontId="0" fillId="0" borderId="3" xfId="0" applyFill="1" applyBorder="1"/>
    <xf numFmtId="0" fontId="4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/>
    </xf>
    <xf numFmtId="0" fontId="11" fillId="4" borderId="3" xfId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20" fillId="0" borderId="3" xfId="2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left" vertical="center" wrapText="1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center" vertical="center"/>
    </xf>
    <xf numFmtId="49" fontId="11" fillId="0" borderId="14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center" vertical="center"/>
    </xf>
    <xf numFmtId="0" fontId="15" fillId="7" borderId="19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17" xfId="0" applyFont="1" applyFill="1" applyBorder="1" applyAlignment="1">
      <alignment horizontal="center" vertical="center" wrapText="1"/>
    </xf>
    <xf numFmtId="0" fontId="14" fillId="7" borderId="18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vertical="center" wrapText="1"/>
    </xf>
    <xf numFmtId="0" fontId="14" fillId="7" borderId="22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164" fontId="0" fillId="0" borderId="3" xfId="0" applyNumberFormat="1" applyBorder="1"/>
    <xf numFmtId="0" fontId="21" fillId="2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164" fontId="0" fillId="0" borderId="23" xfId="0" applyNumberFormat="1" applyBorder="1"/>
    <xf numFmtId="164" fontId="7" fillId="2" borderId="23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164" fontId="0" fillId="0" borderId="27" xfId="0" applyNumberFormat="1" applyBorder="1"/>
    <xf numFmtId="164" fontId="0" fillId="0" borderId="26" xfId="0" applyNumberFormat="1" applyBorder="1"/>
    <xf numFmtId="164" fontId="0" fillId="0" borderId="28" xfId="0" applyNumberFormat="1" applyBorder="1"/>
    <xf numFmtId="164" fontId="0" fillId="0" borderId="29" xfId="0" applyNumberFormat="1" applyBorder="1"/>
    <xf numFmtId="164" fontId="7" fillId="10" borderId="27" xfId="0" applyNumberFormat="1" applyFont="1" applyFill="1" applyBorder="1" applyAlignment="1">
      <alignment horizontal="center" vertical="center" wrapText="1"/>
    </xf>
    <xf numFmtId="164" fontId="0" fillId="0" borderId="30" xfId="0" applyNumberFormat="1" applyBorder="1"/>
    <xf numFmtId="164" fontId="0" fillId="0" borderId="31" xfId="0" applyNumberFormat="1" applyBorder="1"/>
    <xf numFmtId="164" fontId="0" fillId="0" borderId="32" xfId="0" applyNumberFormat="1" applyBorder="1"/>
    <xf numFmtId="164" fontId="7" fillId="2" borderId="26" xfId="0" applyNumberFormat="1" applyFont="1" applyFill="1" applyBorder="1" applyAlignment="1">
      <alignment horizontal="center" vertical="center" wrapText="1"/>
    </xf>
    <xf numFmtId="164" fontId="11" fillId="10" borderId="27" xfId="0" applyNumberFormat="1" applyFont="1" applyFill="1" applyBorder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194083</xdr:colOff>
      <xdr:row>3</xdr:row>
      <xdr:rowOff>78873</xdr:rowOff>
    </xdr:from>
    <xdr:ext cx="3802836" cy="937629"/>
    <xdr:sp macro="" textlink="">
      <xdr:nvSpPr>
        <xdr:cNvPr id="2" name="Прямоугольник 1"/>
        <xdr:cNvSpPr/>
      </xdr:nvSpPr>
      <xdr:spPr>
        <a:xfrm>
          <a:off x="5118508" y="936123"/>
          <a:ext cx="380283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Отработано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962025</xdr:colOff>
      <xdr:row>8</xdr:row>
      <xdr:rowOff>76200</xdr:rowOff>
    </xdr:from>
    <xdr:ext cx="3802836" cy="937629"/>
    <xdr:sp macro="" textlink="">
      <xdr:nvSpPr>
        <xdr:cNvPr id="2" name="Прямоугольник 1"/>
        <xdr:cNvSpPr/>
      </xdr:nvSpPr>
      <xdr:spPr>
        <a:xfrm>
          <a:off x="2466975" y="1819275"/>
          <a:ext cx="380283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Отработано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samson-td.ru/" TargetMode="External"/><Relationship Id="rId1" Type="http://schemas.openxmlformats.org/officeDocument/2006/relationships/hyperlink" Target="http://www.samson-td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C1:W46"/>
  <sheetViews>
    <sheetView workbookViewId="0">
      <pane xSplit="16" ySplit="2" topLeftCell="Q3" activePane="bottomRight" state="frozen"/>
      <selection pane="topRight" activeCell="J1" sqref="J1"/>
      <selection pane="bottomLeft" activeCell="A4" sqref="A4"/>
      <selection pane="bottomRight" activeCell="M12" sqref="M12"/>
    </sheetView>
  </sheetViews>
  <sheetFormatPr defaultRowHeight="15" x14ac:dyDescent="0.25"/>
  <cols>
    <col min="1" max="2" width="9.140625" style="1"/>
    <col min="3" max="3" width="12.5703125" style="1" customWidth="1"/>
    <col min="4" max="4" width="11.140625" style="1" customWidth="1"/>
    <col min="5" max="5" width="2.5703125" style="6" customWidth="1"/>
    <col min="6" max="6" width="11.140625" style="1" customWidth="1"/>
    <col min="7" max="7" width="18.140625" style="1" customWidth="1"/>
    <col min="8" max="8" width="3.140625" style="1" customWidth="1"/>
    <col min="9" max="9" width="14.28515625" style="1" customWidth="1"/>
    <col min="10" max="10" width="3.140625" style="1" customWidth="1"/>
    <col min="11" max="11" width="14.28515625" style="1" customWidth="1"/>
    <col min="12" max="12" width="3.140625" style="6" customWidth="1"/>
    <col min="13" max="13" width="15.7109375" style="6" customWidth="1"/>
    <col min="14" max="14" width="3.140625" style="6" customWidth="1"/>
    <col min="15" max="15" width="15.7109375" style="6" customWidth="1"/>
    <col min="16" max="16" width="3.140625" style="1" customWidth="1"/>
    <col min="17" max="16384" width="9.140625" style="1"/>
  </cols>
  <sheetData>
    <row r="1" spans="3:23" ht="21" customHeight="1" thickBot="1" x14ac:dyDescent="0.3">
      <c r="D1" s="2"/>
      <c r="E1" s="2"/>
      <c r="G1" s="106" t="s">
        <v>2</v>
      </c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2"/>
      <c r="S1" s="2"/>
      <c r="T1" s="2"/>
      <c r="U1" s="2"/>
      <c r="V1" s="2"/>
      <c r="W1" s="2"/>
    </row>
    <row r="2" spans="3:23" ht="31.5" customHeight="1" thickBot="1" x14ac:dyDescent="0.3">
      <c r="C2" s="2"/>
      <c r="D2" s="4" t="s">
        <v>0</v>
      </c>
      <c r="E2" s="4" t="s">
        <v>19</v>
      </c>
      <c r="F2" s="1" t="s">
        <v>3</v>
      </c>
      <c r="G2" s="107" t="s">
        <v>20</v>
      </c>
      <c r="H2" s="108"/>
      <c r="I2" s="107" t="s">
        <v>21</v>
      </c>
      <c r="J2" s="108"/>
      <c r="K2" s="107" t="s">
        <v>22</v>
      </c>
      <c r="L2" s="108"/>
      <c r="M2" s="107" t="s">
        <v>23</v>
      </c>
      <c r="N2" s="108"/>
      <c r="O2" s="107" t="s">
        <v>24</v>
      </c>
      <c r="P2" s="108"/>
    </row>
    <row r="3" spans="3:23" x14ac:dyDescent="0.25">
      <c r="C3" s="1" t="s">
        <v>1</v>
      </c>
      <c r="D3" s="1">
        <v>77</v>
      </c>
      <c r="F3" s="1">
        <v>8</v>
      </c>
      <c r="G3" s="1">
        <v>6312</v>
      </c>
    </row>
    <row r="4" spans="3:23" x14ac:dyDescent="0.25">
      <c r="D4" s="1">
        <v>79</v>
      </c>
      <c r="F4" s="1">
        <v>150</v>
      </c>
      <c r="G4" s="1">
        <v>15600</v>
      </c>
    </row>
    <row r="5" spans="3:23" x14ac:dyDescent="0.25">
      <c r="D5" s="1">
        <v>80</v>
      </c>
      <c r="F5" s="1">
        <v>50</v>
      </c>
      <c r="G5" s="1">
        <v>11450</v>
      </c>
    </row>
    <row r="6" spans="3:23" x14ac:dyDescent="0.25">
      <c r="D6" s="1">
        <v>81</v>
      </c>
      <c r="F6" s="1">
        <v>10</v>
      </c>
      <c r="G6" s="1">
        <v>1780</v>
      </c>
    </row>
    <row r="7" spans="3:23" x14ac:dyDescent="0.25">
      <c r="D7" s="1">
        <v>82</v>
      </c>
      <c r="F7" s="1">
        <v>10</v>
      </c>
    </row>
    <row r="8" spans="3:23" x14ac:dyDescent="0.25">
      <c r="D8" s="1">
        <v>83</v>
      </c>
      <c r="F8" s="1">
        <v>6</v>
      </c>
      <c r="G8" s="1">
        <v>6102</v>
      </c>
    </row>
    <row r="9" spans="3:23" x14ac:dyDescent="0.25">
      <c r="D9" s="1">
        <v>84</v>
      </c>
      <c r="F9" s="1">
        <v>30</v>
      </c>
      <c r="G9" s="1">
        <v>8580</v>
      </c>
    </row>
    <row r="10" spans="3:23" x14ac:dyDescent="0.25">
      <c r="D10" s="1">
        <v>85</v>
      </c>
      <c r="F10" s="1">
        <v>50</v>
      </c>
      <c r="G10" s="1">
        <v>2300</v>
      </c>
      <c r="I10" s="5">
        <f>F10*15</f>
        <v>750</v>
      </c>
      <c r="J10" s="5"/>
    </row>
    <row r="11" spans="3:23" x14ac:dyDescent="0.25">
      <c r="D11" s="1">
        <v>86</v>
      </c>
      <c r="F11" s="1">
        <v>20</v>
      </c>
      <c r="G11" s="1">
        <v>1360</v>
      </c>
      <c r="I11" s="5">
        <v>400</v>
      </c>
      <c r="J11" s="5"/>
    </row>
    <row r="12" spans="3:23" x14ac:dyDescent="0.25">
      <c r="D12" s="1">
        <v>87</v>
      </c>
      <c r="F12" s="1">
        <v>305</v>
      </c>
      <c r="G12" s="1">
        <v>7259</v>
      </c>
    </row>
    <row r="13" spans="3:23" x14ac:dyDescent="0.25">
      <c r="D13" s="1">
        <v>88</v>
      </c>
      <c r="F13" s="1">
        <v>200</v>
      </c>
      <c r="G13" s="1">
        <v>44940</v>
      </c>
    </row>
    <row r="14" spans="3:23" x14ac:dyDescent="0.25">
      <c r="D14" s="1">
        <v>89</v>
      </c>
      <c r="F14" s="1">
        <v>200</v>
      </c>
      <c r="G14" s="1">
        <v>9770</v>
      </c>
    </row>
    <row r="15" spans="3:23" x14ac:dyDescent="0.25">
      <c r="D15" s="1">
        <v>91</v>
      </c>
      <c r="F15" s="1">
        <v>40</v>
      </c>
      <c r="G15" s="1">
        <v>5860</v>
      </c>
    </row>
    <row r="16" spans="3:23" x14ac:dyDescent="0.25">
      <c r="D16" s="1">
        <v>92</v>
      </c>
      <c r="F16" s="1">
        <v>200</v>
      </c>
      <c r="G16" s="1">
        <v>55800</v>
      </c>
      <c r="I16" s="5">
        <v>52800</v>
      </c>
      <c r="J16" s="5"/>
    </row>
    <row r="17" spans="4:10" x14ac:dyDescent="0.25">
      <c r="D17" s="1">
        <v>93</v>
      </c>
      <c r="F17" s="1">
        <v>50</v>
      </c>
    </row>
    <row r="18" spans="4:10" x14ac:dyDescent="0.25">
      <c r="D18" s="1">
        <v>96</v>
      </c>
      <c r="F18" s="1">
        <v>30</v>
      </c>
      <c r="G18" s="1">
        <v>2010</v>
      </c>
    </row>
    <row r="19" spans="4:10" x14ac:dyDescent="0.25">
      <c r="D19" s="1">
        <v>100</v>
      </c>
      <c r="F19" s="1">
        <v>100</v>
      </c>
      <c r="G19" s="1">
        <v>1410</v>
      </c>
    </row>
    <row r="20" spans="4:10" x14ac:dyDescent="0.25">
      <c r="D20" s="1">
        <v>101</v>
      </c>
      <c r="F20" s="1">
        <v>100</v>
      </c>
      <c r="G20" s="1">
        <v>1920</v>
      </c>
    </row>
    <row r="21" spans="4:10" x14ac:dyDescent="0.25">
      <c r="D21" s="1">
        <v>102</v>
      </c>
      <c r="F21" s="1">
        <v>10</v>
      </c>
      <c r="G21" s="1">
        <v>89</v>
      </c>
    </row>
    <row r="22" spans="4:10" x14ac:dyDescent="0.25">
      <c r="D22" s="1">
        <v>104</v>
      </c>
      <c r="F22" s="1">
        <v>55</v>
      </c>
      <c r="G22" s="1">
        <v>85195</v>
      </c>
    </row>
    <row r="23" spans="4:10" x14ac:dyDescent="0.25">
      <c r="D23" s="1">
        <v>105</v>
      </c>
      <c r="F23" s="1">
        <v>100</v>
      </c>
      <c r="G23" s="1">
        <v>46800</v>
      </c>
    </row>
    <row r="24" spans="4:10" x14ac:dyDescent="0.25">
      <c r="D24" s="1">
        <v>106</v>
      </c>
      <c r="F24" s="1">
        <v>30</v>
      </c>
      <c r="G24" s="1">
        <v>8880</v>
      </c>
    </row>
    <row r="25" spans="4:10" x14ac:dyDescent="0.25">
      <c r="D25" s="1">
        <v>107</v>
      </c>
      <c r="F25" s="1">
        <v>10</v>
      </c>
      <c r="G25" s="1">
        <v>2370</v>
      </c>
    </row>
    <row r="26" spans="4:10" x14ac:dyDescent="0.25">
      <c r="D26" s="1">
        <v>110</v>
      </c>
      <c r="F26" s="1">
        <v>11</v>
      </c>
      <c r="G26" s="1">
        <v>39303</v>
      </c>
    </row>
    <row r="27" spans="4:10" x14ac:dyDescent="0.25">
      <c r="D27" s="1">
        <v>111</v>
      </c>
      <c r="F27" s="1">
        <v>4</v>
      </c>
      <c r="G27" s="1">
        <v>4416</v>
      </c>
    </row>
    <row r="28" spans="4:10" x14ac:dyDescent="0.25">
      <c r="D28" s="3" t="s">
        <v>4</v>
      </c>
      <c r="E28" s="7"/>
    </row>
    <row r="29" spans="4:10" x14ac:dyDescent="0.25">
      <c r="D29" s="1">
        <v>112</v>
      </c>
      <c r="F29" s="1">
        <v>1500</v>
      </c>
      <c r="G29" s="1">
        <v>253500</v>
      </c>
      <c r="H29" s="5" t="s">
        <v>5</v>
      </c>
    </row>
    <row r="30" spans="4:10" x14ac:dyDescent="0.25">
      <c r="D30" s="1">
        <v>113</v>
      </c>
      <c r="F30" s="1">
        <v>600</v>
      </c>
      <c r="G30" s="1">
        <v>59400</v>
      </c>
      <c r="H30" s="5" t="s">
        <v>5</v>
      </c>
      <c r="I30" s="1">
        <v>44400</v>
      </c>
    </row>
    <row r="31" spans="4:10" x14ac:dyDescent="0.25">
      <c r="D31" s="1">
        <v>114</v>
      </c>
      <c r="F31" s="1">
        <v>1200</v>
      </c>
      <c r="G31" s="1">
        <v>141600</v>
      </c>
      <c r="H31" s="5" t="s">
        <v>5</v>
      </c>
      <c r="I31" s="1">
        <v>110400</v>
      </c>
    </row>
    <row r="32" spans="4:10" x14ac:dyDescent="0.25">
      <c r="D32" s="1">
        <v>115</v>
      </c>
      <c r="F32" s="1">
        <v>200</v>
      </c>
      <c r="G32" s="5">
        <v>3658</v>
      </c>
      <c r="H32" s="5" t="s">
        <v>6</v>
      </c>
      <c r="I32" s="1">
        <v>4400</v>
      </c>
      <c r="J32" s="1" t="s">
        <v>7</v>
      </c>
    </row>
    <row r="33" spans="4:10" x14ac:dyDescent="0.25">
      <c r="D33" s="1">
        <v>116</v>
      </c>
      <c r="F33" s="1">
        <v>100</v>
      </c>
      <c r="G33" s="5">
        <v>3790</v>
      </c>
      <c r="H33" s="5" t="s">
        <v>6</v>
      </c>
      <c r="I33" s="1">
        <v>4000</v>
      </c>
      <c r="J33" s="1" t="s">
        <v>7</v>
      </c>
    </row>
    <row r="34" spans="4:10" x14ac:dyDescent="0.25">
      <c r="D34" s="1">
        <v>117</v>
      </c>
      <c r="F34" s="1">
        <v>1300</v>
      </c>
      <c r="G34" s="5">
        <v>31031</v>
      </c>
      <c r="H34" s="5" t="s">
        <v>6</v>
      </c>
      <c r="I34" s="1">
        <v>39000</v>
      </c>
      <c r="J34" s="1" t="s">
        <v>7</v>
      </c>
    </row>
    <row r="35" spans="4:10" x14ac:dyDescent="0.25">
      <c r="D35" s="1">
        <v>118</v>
      </c>
      <c r="F35" s="1">
        <v>700</v>
      </c>
      <c r="H35" s="1" t="s">
        <v>8</v>
      </c>
      <c r="I35" s="1">
        <v>35000</v>
      </c>
      <c r="J35" s="1" t="s">
        <v>6</v>
      </c>
    </row>
    <row r="36" spans="4:10" x14ac:dyDescent="0.25">
      <c r="D36" s="1">
        <v>119</v>
      </c>
      <c r="F36" s="1">
        <v>1300</v>
      </c>
      <c r="H36" s="1" t="s">
        <v>8</v>
      </c>
    </row>
    <row r="37" spans="4:10" x14ac:dyDescent="0.25">
      <c r="D37" s="1">
        <v>120</v>
      </c>
      <c r="F37" s="1">
        <v>700</v>
      </c>
      <c r="H37" s="1" t="s">
        <v>8</v>
      </c>
    </row>
    <row r="38" spans="4:10" x14ac:dyDescent="0.25">
      <c r="D38" s="1">
        <v>121</v>
      </c>
      <c r="F38" s="1">
        <v>950</v>
      </c>
      <c r="H38" s="1" t="s">
        <v>8</v>
      </c>
    </row>
    <row r="39" spans="4:10" x14ac:dyDescent="0.25">
      <c r="D39" s="1">
        <v>122</v>
      </c>
      <c r="F39" s="1">
        <v>700</v>
      </c>
      <c r="H39" s="1" t="s">
        <v>8</v>
      </c>
    </row>
    <row r="40" spans="4:10" x14ac:dyDescent="0.25">
      <c r="D40" s="1">
        <v>123</v>
      </c>
      <c r="F40" s="1">
        <v>1000</v>
      </c>
      <c r="H40" s="1" t="s">
        <v>8</v>
      </c>
    </row>
    <row r="41" spans="4:10" x14ac:dyDescent="0.25">
      <c r="D41" s="1">
        <v>124</v>
      </c>
      <c r="F41" s="1">
        <v>1500</v>
      </c>
      <c r="H41" s="1" t="s">
        <v>8</v>
      </c>
    </row>
    <row r="42" spans="4:10" x14ac:dyDescent="0.25">
      <c r="D42" s="1">
        <v>125</v>
      </c>
      <c r="F42" s="1">
        <v>400</v>
      </c>
    </row>
    <row r="43" spans="4:10" x14ac:dyDescent="0.25">
      <c r="D43" s="1">
        <v>126</v>
      </c>
      <c r="F43" s="1">
        <v>800</v>
      </c>
    </row>
    <row r="44" spans="4:10" x14ac:dyDescent="0.25">
      <c r="D44" s="1">
        <v>127</v>
      </c>
      <c r="F44" s="1">
        <v>430</v>
      </c>
    </row>
    <row r="45" spans="4:10" x14ac:dyDescent="0.25">
      <c r="D45" s="1">
        <v>129</v>
      </c>
      <c r="F45" s="1">
        <v>50</v>
      </c>
    </row>
    <row r="46" spans="4:10" x14ac:dyDescent="0.25">
      <c r="D46" s="1">
        <v>130</v>
      </c>
      <c r="F46" s="1">
        <v>50</v>
      </c>
    </row>
  </sheetData>
  <mergeCells count="6">
    <mergeCell ref="G1:Q1"/>
    <mergeCell ref="G2:H2"/>
    <mergeCell ref="I2:J2"/>
    <mergeCell ref="K2:L2"/>
    <mergeCell ref="O2:P2"/>
    <mergeCell ref="M2:N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C2:S5"/>
  <sheetViews>
    <sheetView workbookViewId="0">
      <selection activeCell="F17" sqref="F17"/>
    </sheetView>
  </sheetViews>
  <sheetFormatPr defaultRowHeight="15" x14ac:dyDescent="0.25"/>
  <cols>
    <col min="3" max="3" width="4.28515625" customWidth="1"/>
    <col min="4" max="4" width="52.7109375" customWidth="1"/>
    <col min="6" max="6" width="11.5703125" bestFit="1" customWidth="1"/>
    <col min="7" max="7" width="13" customWidth="1"/>
    <col min="8" max="8" width="5.42578125" customWidth="1"/>
    <col min="9" max="18" width="9.140625" customWidth="1"/>
  </cols>
  <sheetData>
    <row r="2" spans="3:19" x14ac:dyDescent="0.25">
      <c r="C2" s="110"/>
      <c r="D2" s="110"/>
      <c r="E2" s="110"/>
      <c r="F2" s="110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3:19" ht="32.25" customHeight="1" x14ac:dyDescent="0.25">
      <c r="C3" s="110"/>
      <c r="D3" s="110"/>
      <c r="E3" s="110"/>
      <c r="F3" s="110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3"/>
    </row>
    <row r="4" spans="3:19" x14ac:dyDescent="0.25">
      <c r="C4" s="111"/>
      <c r="D4" s="111"/>
      <c r="E4" s="111"/>
      <c r="F4" s="111"/>
      <c r="G4" s="13" t="s">
        <v>90</v>
      </c>
      <c r="H4" s="16"/>
      <c r="I4" s="13"/>
      <c r="J4" s="16"/>
      <c r="K4" s="13"/>
      <c r="L4" s="16"/>
      <c r="M4" s="13"/>
      <c r="N4" s="16"/>
      <c r="O4" s="13"/>
      <c r="P4" s="16"/>
      <c r="Q4" s="13"/>
      <c r="R4" s="16"/>
      <c r="S4" s="13"/>
    </row>
    <row r="5" spans="3:19" s="8" customFormat="1" x14ac:dyDescent="0.25">
      <c r="C5" s="11">
        <v>1</v>
      </c>
      <c r="D5" s="10" t="s">
        <v>34</v>
      </c>
      <c r="E5" s="11" t="s">
        <v>35</v>
      </c>
      <c r="F5" s="11">
        <v>200</v>
      </c>
      <c r="G5" s="11">
        <v>29000</v>
      </c>
      <c r="H5" s="19"/>
      <c r="I5" s="11"/>
      <c r="J5" s="19"/>
      <c r="K5" s="11"/>
      <c r="L5" s="19"/>
      <c r="M5" s="11"/>
      <c r="N5" s="19"/>
      <c r="O5" s="11"/>
      <c r="P5" s="19"/>
      <c r="Q5" s="11"/>
      <c r="R5" s="19"/>
      <c r="S5" s="20"/>
    </row>
  </sheetData>
  <mergeCells count="11">
    <mergeCell ref="Q3:R3"/>
    <mergeCell ref="C2:C4"/>
    <mergeCell ref="D2:D4"/>
    <mergeCell ref="E2:E4"/>
    <mergeCell ref="F2:F4"/>
    <mergeCell ref="G2:R2"/>
    <mergeCell ref="G3:H3"/>
    <mergeCell ref="I3:J3"/>
    <mergeCell ref="K3:L3"/>
    <mergeCell ref="M3:N3"/>
    <mergeCell ref="O3:P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S6"/>
  <sheetViews>
    <sheetView workbookViewId="0">
      <selection activeCell="I13" sqref="I13"/>
    </sheetView>
  </sheetViews>
  <sheetFormatPr defaultRowHeight="15" x14ac:dyDescent="0.25"/>
  <cols>
    <col min="3" max="3" width="4.28515625" customWidth="1"/>
    <col min="4" max="4" width="52.7109375" customWidth="1"/>
    <col min="6" max="6" width="11.5703125" bestFit="1" customWidth="1"/>
    <col min="7" max="7" width="13" customWidth="1"/>
    <col min="8" max="8" width="5.42578125" customWidth="1"/>
    <col min="9" max="18" width="9.140625" customWidth="1"/>
  </cols>
  <sheetData>
    <row r="2" spans="3:19" x14ac:dyDescent="0.25">
      <c r="C2" s="110" t="s">
        <v>18</v>
      </c>
      <c r="D2" s="110" t="s">
        <v>19</v>
      </c>
      <c r="E2" s="110" t="s">
        <v>25</v>
      </c>
      <c r="F2" s="110" t="s">
        <v>3</v>
      </c>
      <c r="G2" s="106" t="s">
        <v>26</v>
      </c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3:19" ht="32.25" customHeight="1" x14ac:dyDescent="0.25">
      <c r="C3" s="110"/>
      <c r="D3" s="110"/>
      <c r="E3" s="110"/>
      <c r="F3" s="110"/>
      <c r="G3" s="112" t="s">
        <v>89</v>
      </c>
      <c r="H3" s="112"/>
      <c r="I3" s="113" t="s">
        <v>32</v>
      </c>
      <c r="J3" s="113"/>
      <c r="K3" s="109" t="s">
        <v>29</v>
      </c>
      <c r="L3" s="109"/>
      <c r="M3" s="109" t="s">
        <v>29</v>
      </c>
      <c r="N3" s="109"/>
      <c r="O3" s="109" t="s">
        <v>29</v>
      </c>
      <c r="P3" s="109"/>
      <c r="Q3" s="109" t="s">
        <v>29</v>
      </c>
      <c r="R3" s="109"/>
      <c r="S3" s="14"/>
    </row>
    <row r="4" spans="3:19" x14ac:dyDescent="0.25">
      <c r="C4" s="111"/>
      <c r="D4" s="111"/>
      <c r="E4" s="111"/>
      <c r="F4" s="111"/>
      <c r="G4" s="14" t="s">
        <v>27</v>
      </c>
      <c r="H4" s="16" t="s">
        <v>28</v>
      </c>
      <c r="I4" s="14" t="s">
        <v>27</v>
      </c>
      <c r="J4" s="16" t="s">
        <v>28</v>
      </c>
      <c r="K4" s="14" t="s">
        <v>27</v>
      </c>
      <c r="L4" s="16" t="s">
        <v>28</v>
      </c>
      <c r="M4" s="14" t="s">
        <v>27</v>
      </c>
      <c r="N4" s="16" t="s">
        <v>28</v>
      </c>
      <c r="O4" s="14" t="s">
        <v>27</v>
      </c>
      <c r="P4" s="16" t="s">
        <v>28</v>
      </c>
      <c r="Q4" s="14" t="s">
        <v>27</v>
      </c>
      <c r="R4" s="16" t="s">
        <v>28</v>
      </c>
      <c r="S4" s="14"/>
    </row>
    <row r="5" spans="3:19" s="8" customFormat="1" ht="30" x14ac:dyDescent="0.25">
      <c r="C5" s="11">
        <v>1</v>
      </c>
      <c r="D5" s="10" t="s">
        <v>30</v>
      </c>
      <c r="E5" s="11" t="s">
        <v>11</v>
      </c>
      <c r="F5" s="11">
        <v>20</v>
      </c>
      <c r="G5" s="31">
        <v>4397.28</v>
      </c>
      <c r="H5" s="28"/>
      <c r="I5" s="11">
        <v>5000</v>
      </c>
      <c r="J5" s="28" t="s">
        <v>33</v>
      </c>
      <c r="K5" s="11"/>
      <c r="L5" s="19"/>
      <c r="M5" s="11"/>
      <c r="N5" s="19"/>
      <c r="O5" s="11"/>
      <c r="P5" s="19"/>
      <c r="Q5" s="11"/>
      <c r="R5" s="19"/>
      <c r="S5" s="20"/>
    </row>
    <row r="6" spans="3:19" x14ac:dyDescent="0.25">
      <c r="G6">
        <f>G5*F5</f>
        <v>87945.599999999991</v>
      </c>
      <c r="I6">
        <f>I5*F5</f>
        <v>100000</v>
      </c>
    </row>
  </sheetData>
  <mergeCells count="11">
    <mergeCell ref="Q3:R3"/>
    <mergeCell ref="C2:C4"/>
    <mergeCell ref="D2:D4"/>
    <mergeCell ref="E2:E4"/>
    <mergeCell ref="F2:F4"/>
    <mergeCell ref="G2:R2"/>
    <mergeCell ref="G3:H3"/>
    <mergeCell ref="I3:J3"/>
    <mergeCell ref="K3:L3"/>
    <mergeCell ref="M3:N3"/>
    <mergeCell ref="O3: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13"/>
  <sheetViews>
    <sheetView workbookViewId="0">
      <selection activeCell="I18" sqref="I18"/>
    </sheetView>
  </sheetViews>
  <sheetFormatPr defaultRowHeight="15" x14ac:dyDescent="0.25"/>
  <cols>
    <col min="3" max="3" width="4.28515625" style="6" customWidth="1"/>
    <col min="4" max="4" width="52.7109375" customWidth="1"/>
    <col min="6" max="6" width="11.5703125" style="6" bestFit="1" customWidth="1"/>
    <col min="7" max="7" width="9.5703125" customWidth="1"/>
    <col min="8" max="8" width="5.42578125" style="17" customWidth="1"/>
    <col min="9" max="9" width="9.140625" customWidth="1"/>
    <col min="10" max="10" width="5.42578125" style="17" customWidth="1"/>
    <col min="11" max="11" width="8.85546875" bestFit="1" customWidth="1"/>
    <col min="12" max="12" width="6.85546875" style="17" customWidth="1"/>
    <col min="13" max="13" width="9.140625" customWidth="1"/>
    <col min="14" max="14" width="5.42578125" style="17" customWidth="1"/>
    <col min="15" max="15" width="9.140625" customWidth="1"/>
    <col min="16" max="16" width="5.42578125" style="17" customWidth="1"/>
    <col min="17" max="17" width="9.140625" customWidth="1"/>
    <col min="18" max="18" width="5.42578125" style="17" customWidth="1"/>
  </cols>
  <sheetData>
    <row r="2" spans="3:18" x14ac:dyDescent="0.25">
      <c r="C2" s="110" t="s">
        <v>18</v>
      </c>
      <c r="D2" s="110" t="s">
        <v>19</v>
      </c>
      <c r="E2" s="110" t="s">
        <v>25</v>
      </c>
      <c r="F2" s="110" t="s">
        <v>3</v>
      </c>
      <c r="G2" s="106" t="s">
        <v>446</v>
      </c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3:18" s="13" customFormat="1" ht="30.75" customHeight="1" x14ac:dyDescent="0.25">
      <c r="C3" s="110"/>
      <c r="D3" s="110"/>
      <c r="E3" s="110"/>
      <c r="F3" s="110"/>
      <c r="G3" s="109" t="s">
        <v>442</v>
      </c>
      <c r="H3" s="109"/>
      <c r="I3" s="127" t="s">
        <v>36</v>
      </c>
      <c r="J3" s="127"/>
      <c r="K3" s="126" t="s">
        <v>89</v>
      </c>
      <c r="L3" s="126"/>
      <c r="M3" s="112" t="s">
        <v>443</v>
      </c>
      <c r="N3" s="112"/>
      <c r="O3" s="109" t="s">
        <v>29</v>
      </c>
      <c r="P3" s="109"/>
      <c r="Q3" s="109" t="s">
        <v>29</v>
      </c>
      <c r="R3" s="109"/>
    </row>
    <row r="4" spans="3:18" s="13" customFormat="1" ht="15.75" thickBot="1" x14ac:dyDescent="0.3">
      <c r="C4" s="111"/>
      <c r="D4" s="111"/>
      <c r="E4" s="111"/>
      <c r="F4" s="111"/>
      <c r="G4" s="13" t="s">
        <v>27</v>
      </c>
      <c r="H4" s="16" t="s">
        <v>28</v>
      </c>
      <c r="I4" s="13" t="s">
        <v>27</v>
      </c>
      <c r="J4" s="16" t="s">
        <v>28</v>
      </c>
      <c r="K4" s="13" t="s">
        <v>27</v>
      </c>
      <c r="L4" s="16" t="s">
        <v>28</v>
      </c>
      <c r="M4" s="13" t="s">
        <v>27</v>
      </c>
      <c r="N4" s="16" t="s">
        <v>28</v>
      </c>
      <c r="O4" s="13" t="s">
        <v>27</v>
      </c>
      <c r="P4" s="16" t="s">
        <v>28</v>
      </c>
      <c r="Q4" s="13" t="s">
        <v>27</v>
      </c>
      <c r="R4" s="16" t="s">
        <v>28</v>
      </c>
    </row>
    <row r="5" spans="3:18" s="9" customFormat="1" ht="30" x14ac:dyDescent="0.25">
      <c r="C5" s="11">
        <v>1</v>
      </c>
      <c r="D5" s="10" t="s">
        <v>15</v>
      </c>
      <c r="E5" s="11" t="s">
        <v>11</v>
      </c>
      <c r="F5" s="21">
        <v>2</v>
      </c>
      <c r="G5" s="23"/>
      <c r="H5" s="15"/>
      <c r="I5" s="10"/>
      <c r="J5" s="15"/>
      <c r="K5" s="31" t="s">
        <v>445</v>
      </c>
      <c r="L5" s="104" t="s">
        <v>444</v>
      </c>
      <c r="M5" s="11"/>
      <c r="N5" s="15"/>
      <c r="O5" s="10"/>
      <c r="P5" s="15"/>
      <c r="Q5" s="10"/>
      <c r="R5" s="15"/>
    </row>
    <row r="6" spans="3:18" s="9" customFormat="1" ht="45" x14ac:dyDescent="0.25">
      <c r="C6" s="11">
        <v>2</v>
      </c>
      <c r="D6" s="10" t="s">
        <v>17</v>
      </c>
      <c r="E6" s="11" t="s">
        <v>11</v>
      </c>
      <c r="F6" s="21">
        <v>8</v>
      </c>
      <c r="G6" s="24"/>
      <c r="H6" s="15"/>
      <c r="I6" s="10"/>
      <c r="J6" s="15"/>
      <c r="K6" s="31">
        <f>8*8249.54</f>
        <v>65996.320000000007</v>
      </c>
      <c r="L6" s="19"/>
      <c r="M6" s="11">
        <f>69920</f>
        <v>69920</v>
      </c>
      <c r="N6" s="15"/>
      <c r="O6" s="10"/>
      <c r="P6" s="15"/>
      <c r="Q6" s="10"/>
      <c r="R6" s="15"/>
    </row>
    <row r="7" spans="3:18" ht="30" x14ac:dyDescent="0.25">
      <c r="C7" s="12">
        <v>3</v>
      </c>
      <c r="D7" s="10" t="s">
        <v>16</v>
      </c>
      <c r="E7" s="12" t="s">
        <v>11</v>
      </c>
      <c r="F7" s="22">
        <v>8</v>
      </c>
      <c r="G7" s="25"/>
      <c r="I7" s="18"/>
      <c r="K7" s="31">
        <f>8*5758.28</f>
        <v>46066.239999999998</v>
      </c>
      <c r="L7" s="103"/>
      <c r="M7" s="12">
        <f>47520</f>
        <v>47520</v>
      </c>
      <c r="O7" s="18"/>
      <c r="Q7" s="18"/>
    </row>
    <row r="8" spans="3:18" ht="30" x14ac:dyDescent="0.25">
      <c r="C8" s="12">
        <v>4</v>
      </c>
      <c r="D8" s="10" t="s">
        <v>9</v>
      </c>
      <c r="E8" s="12" t="s">
        <v>11</v>
      </c>
      <c r="F8" s="22">
        <v>8</v>
      </c>
      <c r="G8" s="25"/>
      <c r="I8" s="18"/>
      <c r="K8" s="31">
        <f>3599.17*F8</f>
        <v>28793.360000000001</v>
      </c>
      <c r="L8" s="103"/>
      <c r="M8" s="102"/>
      <c r="O8" s="18"/>
      <c r="Q8" s="18"/>
    </row>
    <row r="9" spans="3:18" ht="45" x14ac:dyDescent="0.25">
      <c r="C9" s="12">
        <v>5</v>
      </c>
      <c r="D9" s="10" t="s">
        <v>10</v>
      </c>
      <c r="E9" s="12" t="s">
        <v>12</v>
      </c>
      <c r="F9" s="22">
        <v>200</v>
      </c>
      <c r="G9" s="25">
        <f>60*F9</f>
        <v>12000</v>
      </c>
      <c r="I9" s="105" t="s">
        <v>447</v>
      </c>
      <c r="K9" s="32">
        <v>8460</v>
      </c>
      <c r="M9" s="18"/>
      <c r="O9" s="18"/>
      <c r="Q9" s="18"/>
    </row>
    <row r="10" spans="3:18" ht="30" x14ac:dyDescent="0.25">
      <c r="C10" s="12">
        <v>6</v>
      </c>
      <c r="D10" s="10" t="s">
        <v>13</v>
      </c>
      <c r="E10" s="12" t="s">
        <v>11</v>
      </c>
      <c r="F10" s="22">
        <v>10</v>
      </c>
      <c r="G10" s="25">
        <f>F10*980</f>
        <v>9800</v>
      </c>
      <c r="I10" s="105" t="s">
        <v>448</v>
      </c>
      <c r="K10" s="32">
        <v>8790</v>
      </c>
      <c r="M10" s="18"/>
      <c r="O10" s="18"/>
      <c r="Q10" s="18"/>
    </row>
    <row r="11" spans="3:18" ht="30.75" thickBot="1" x14ac:dyDescent="0.3">
      <c r="C11" s="12">
        <v>7</v>
      </c>
      <c r="D11" s="10" t="s">
        <v>14</v>
      </c>
      <c r="E11" s="12" t="s">
        <v>11</v>
      </c>
      <c r="F11" s="22">
        <v>10</v>
      </c>
      <c r="G11" s="26">
        <f>F11*750</f>
        <v>7500</v>
      </c>
      <c r="I11" s="105" t="s">
        <v>449</v>
      </c>
      <c r="K11" s="32">
        <v>5980</v>
      </c>
      <c r="M11" s="18"/>
      <c r="O11" s="18"/>
      <c r="Q11" s="18"/>
    </row>
    <row r="12" spans="3:18" x14ac:dyDescent="0.25">
      <c r="G12" s="27">
        <f>SUM(G9:G11)</f>
        <v>29300</v>
      </c>
    </row>
    <row r="13" spans="3:18" x14ac:dyDescent="0.25">
      <c r="F13" s="6" t="s">
        <v>31</v>
      </c>
      <c r="G13" s="27">
        <v>4469.5</v>
      </c>
    </row>
  </sheetData>
  <mergeCells count="11">
    <mergeCell ref="C2:C4"/>
    <mergeCell ref="D2:D4"/>
    <mergeCell ref="E2:E4"/>
    <mergeCell ref="F2:F4"/>
    <mergeCell ref="G2:R2"/>
    <mergeCell ref="G3:H3"/>
    <mergeCell ref="I3:J3"/>
    <mergeCell ref="K3:L3"/>
    <mergeCell ref="M3:N3"/>
    <mergeCell ref="O3:P3"/>
    <mergeCell ref="Q3:R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1"/>
  <sheetViews>
    <sheetView tabSelected="1" workbookViewId="0">
      <pane xSplit="5" ySplit="3" topLeftCell="L16" activePane="bottomRight" state="frozen"/>
      <selection pane="topRight" activeCell="F1" sqref="F1"/>
      <selection pane="bottomLeft" activeCell="A4" sqref="A4"/>
      <selection pane="bottomRight" activeCell="N13" sqref="N13"/>
    </sheetView>
  </sheetViews>
  <sheetFormatPr defaultRowHeight="15" x14ac:dyDescent="0.25"/>
  <cols>
    <col min="2" max="2" width="8.7109375" customWidth="1"/>
    <col min="3" max="3" width="66.42578125" customWidth="1"/>
    <col min="6" max="6" width="14.42578125" customWidth="1"/>
    <col min="7" max="7" width="13.85546875" customWidth="1"/>
    <col min="8" max="8" width="13.140625" customWidth="1"/>
    <col min="9" max="9" width="10.5703125" bestFit="1" customWidth="1"/>
  </cols>
  <sheetData>
    <row r="1" spans="2:25" ht="15.75" thickBot="1" x14ac:dyDescent="0.3">
      <c r="B1" s="110" t="s">
        <v>18</v>
      </c>
      <c r="C1" s="110" t="s">
        <v>19</v>
      </c>
      <c r="D1" s="110" t="s">
        <v>25</v>
      </c>
      <c r="E1" s="110" t="s">
        <v>3</v>
      </c>
      <c r="F1" s="106" t="s">
        <v>26</v>
      </c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2:25" ht="32.25" customHeight="1" x14ac:dyDescent="0.25">
      <c r="B2" s="110"/>
      <c r="C2" s="110"/>
      <c r="D2" s="110"/>
      <c r="E2" s="110"/>
      <c r="F2" s="134" t="s">
        <v>450</v>
      </c>
      <c r="G2" s="135"/>
      <c r="H2" s="131" t="s">
        <v>89</v>
      </c>
      <c r="I2" s="129"/>
      <c r="J2" s="109"/>
      <c r="K2" s="109"/>
      <c r="L2" s="109"/>
      <c r="M2" s="109"/>
      <c r="N2" s="109" t="s">
        <v>29</v>
      </c>
      <c r="O2" s="109"/>
      <c r="P2" s="109" t="s">
        <v>29</v>
      </c>
      <c r="Q2" s="109"/>
    </row>
    <row r="3" spans="2:25" x14ac:dyDescent="0.25">
      <c r="B3" s="111"/>
      <c r="C3" s="111"/>
      <c r="D3" s="111"/>
      <c r="E3" s="111"/>
      <c r="F3" s="136" t="s">
        <v>27</v>
      </c>
      <c r="G3" s="137" t="s">
        <v>28</v>
      </c>
      <c r="H3" s="30" t="s">
        <v>27</v>
      </c>
      <c r="I3" s="16" t="s">
        <v>28</v>
      </c>
      <c r="J3" s="30" t="s">
        <v>27</v>
      </c>
      <c r="K3" s="16" t="s">
        <v>28</v>
      </c>
      <c r="L3" s="30" t="s">
        <v>27</v>
      </c>
      <c r="M3" s="16" t="s">
        <v>28</v>
      </c>
      <c r="N3" s="30" t="s">
        <v>27</v>
      </c>
      <c r="O3" s="16" t="s">
        <v>28</v>
      </c>
      <c r="P3" s="30" t="s">
        <v>27</v>
      </c>
      <c r="Q3" s="16" t="s">
        <v>28</v>
      </c>
    </row>
    <row r="4" spans="2:25" ht="25.5" x14ac:dyDescent="0.25">
      <c r="B4" s="33">
        <v>1</v>
      </c>
      <c r="C4" s="34" t="s">
        <v>37</v>
      </c>
      <c r="D4" s="33" t="s">
        <v>85</v>
      </c>
      <c r="E4" s="130">
        <v>2</v>
      </c>
      <c r="F4" s="146">
        <f>112730*2</f>
        <v>225460</v>
      </c>
      <c r="G4" s="138"/>
      <c r="H4" s="132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</row>
    <row r="5" spans="2:25" x14ac:dyDescent="0.25">
      <c r="B5" s="33">
        <v>2</v>
      </c>
      <c r="C5" s="35" t="s">
        <v>38</v>
      </c>
      <c r="D5" s="33" t="s">
        <v>86</v>
      </c>
      <c r="E5" s="130">
        <v>15</v>
      </c>
      <c r="F5" s="139"/>
      <c r="G5" s="138"/>
      <c r="H5" s="132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</row>
    <row r="6" spans="2:25" x14ac:dyDescent="0.25">
      <c r="B6" s="36">
        <v>3</v>
      </c>
      <c r="C6" s="35" t="s">
        <v>39</v>
      </c>
      <c r="D6" s="33" t="s">
        <v>86</v>
      </c>
      <c r="E6" s="130">
        <v>10</v>
      </c>
      <c r="F6" s="139"/>
      <c r="G6" s="138"/>
      <c r="H6" s="132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</row>
    <row r="7" spans="2:25" x14ac:dyDescent="0.25">
      <c r="B7" s="33">
        <v>4</v>
      </c>
      <c r="C7" s="37" t="s">
        <v>40</v>
      </c>
      <c r="D7" s="33" t="s">
        <v>86</v>
      </c>
      <c r="E7" s="130">
        <v>10</v>
      </c>
      <c r="F7" s="139"/>
      <c r="G7" s="138"/>
      <c r="H7" s="132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</row>
    <row r="8" spans="2:25" x14ac:dyDescent="0.25">
      <c r="B8" s="33">
        <v>5</v>
      </c>
      <c r="C8" s="37" t="s">
        <v>41</v>
      </c>
      <c r="D8" s="33" t="s">
        <v>86</v>
      </c>
      <c r="E8" s="130">
        <v>20</v>
      </c>
      <c r="F8" s="139"/>
      <c r="G8" s="138"/>
      <c r="H8" s="132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</row>
    <row r="9" spans="2:25" x14ac:dyDescent="0.25">
      <c r="B9" s="33">
        <v>6</v>
      </c>
      <c r="C9" s="35" t="s">
        <v>42</v>
      </c>
      <c r="D9" s="33" t="s">
        <v>87</v>
      </c>
      <c r="E9" s="130">
        <v>5000</v>
      </c>
      <c r="F9" s="139"/>
      <c r="G9" s="138"/>
      <c r="H9" s="133">
        <f>33.89*E9</f>
        <v>169450</v>
      </c>
      <c r="I9" s="133">
        <f>E9*15</f>
        <v>75000</v>
      </c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</row>
    <row r="10" spans="2:25" x14ac:dyDescent="0.25">
      <c r="B10" s="33">
        <v>7</v>
      </c>
      <c r="C10" s="38" t="s">
        <v>43</v>
      </c>
      <c r="D10" s="33" t="s">
        <v>85</v>
      </c>
      <c r="E10" s="130">
        <v>2</v>
      </c>
      <c r="F10" s="139"/>
      <c r="G10" s="138"/>
      <c r="H10" s="132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</row>
    <row r="11" spans="2:25" x14ac:dyDescent="0.25">
      <c r="B11" s="36">
        <v>8</v>
      </c>
      <c r="C11" s="35" t="s">
        <v>44</v>
      </c>
      <c r="D11" s="33" t="s">
        <v>85</v>
      </c>
      <c r="E11" s="130">
        <v>3</v>
      </c>
      <c r="F11" s="139"/>
      <c r="G11" s="138"/>
      <c r="H11" s="133">
        <f>6589*E11</f>
        <v>19767</v>
      </c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</row>
    <row r="12" spans="2:25" x14ac:dyDescent="0.25">
      <c r="B12" s="33">
        <v>9</v>
      </c>
      <c r="C12" s="39" t="s">
        <v>45</v>
      </c>
      <c r="D12" s="33" t="s">
        <v>85</v>
      </c>
      <c r="E12" s="130">
        <v>3</v>
      </c>
      <c r="F12" s="139"/>
      <c r="G12" s="138"/>
      <c r="H12" s="133">
        <f>4898*E12</f>
        <v>14694</v>
      </c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</row>
    <row r="13" spans="2:25" x14ac:dyDescent="0.25">
      <c r="B13" s="33">
        <v>10</v>
      </c>
      <c r="C13" s="35" t="s">
        <v>46</v>
      </c>
      <c r="D13" s="33" t="s">
        <v>85</v>
      </c>
      <c r="E13" s="130">
        <v>2</v>
      </c>
      <c r="F13" s="139"/>
      <c r="G13" s="138"/>
      <c r="H13" s="133">
        <f>10794*E13</f>
        <v>21588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</row>
    <row r="14" spans="2:25" x14ac:dyDescent="0.25">
      <c r="B14" s="33">
        <v>11</v>
      </c>
      <c r="C14" s="39" t="s">
        <v>47</v>
      </c>
      <c r="D14" s="33" t="s">
        <v>85</v>
      </c>
      <c r="E14" s="130">
        <v>3</v>
      </c>
      <c r="F14" s="139"/>
      <c r="G14" s="138"/>
      <c r="H14" s="133">
        <f>6572*E14</f>
        <v>19716</v>
      </c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</row>
    <row r="15" spans="2:25" x14ac:dyDescent="0.25">
      <c r="B15" s="33">
        <v>12</v>
      </c>
      <c r="C15" s="40" t="s">
        <v>48</v>
      </c>
      <c r="D15" s="33" t="s">
        <v>85</v>
      </c>
      <c r="E15" s="130">
        <v>3</v>
      </c>
      <c r="F15" s="139"/>
      <c r="G15" s="138"/>
      <c r="H15" s="133">
        <f>4419*E15</f>
        <v>13257</v>
      </c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</row>
    <row r="16" spans="2:25" x14ac:dyDescent="0.25">
      <c r="B16" s="36">
        <v>13</v>
      </c>
      <c r="C16" s="35" t="s">
        <v>49</v>
      </c>
      <c r="D16" s="33" t="s">
        <v>85</v>
      </c>
      <c r="E16" s="130">
        <v>2</v>
      </c>
      <c r="F16" s="139"/>
      <c r="G16" s="138"/>
      <c r="H16" s="133">
        <v>9167</v>
      </c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</row>
    <row r="17" spans="2:25" x14ac:dyDescent="0.25">
      <c r="B17" s="33">
        <v>14</v>
      </c>
      <c r="C17" s="35" t="s">
        <v>50</v>
      </c>
      <c r="D17" s="33" t="s">
        <v>85</v>
      </c>
      <c r="E17" s="130">
        <v>2</v>
      </c>
      <c r="F17" s="139"/>
      <c r="G17" s="138"/>
      <c r="H17" s="133">
        <f>17180*E17</f>
        <v>34360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</row>
    <row r="18" spans="2:25" x14ac:dyDescent="0.25">
      <c r="B18" s="33">
        <v>15</v>
      </c>
      <c r="C18" s="39" t="s">
        <v>51</v>
      </c>
      <c r="D18" s="33" t="s">
        <v>85</v>
      </c>
      <c r="E18" s="130">
        <v>10</v>
      </c>
      <c r="F18" s="139"/>
      <c r="G18" s="138"/>
      <c r="H18" s="133">
        <f>589*E18</f>
        <v>5890</v>
      </c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</row>
    <row r="19" spans="2:25" x14ac:dyDescent="0.25">
      <c r="B19" s="33">
        <v>16</v>
      </c>
      <c r="C19" s="35" t="s">
        <v>52</v>
      </c>
      <c r="D19" s="33" t="s">
        <v>85</v>
      </c>
      <c r="E19" s="130">
        <v>10</v>
      </c>
      <c r="F19" s="139"/>
      <c r="G19" s="138"/>
      <c r="H19" s="133">
        <f>798*E19</f>
        <v>7980</v>
      </c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</row>
    <row r="20" spans="2:25" x14ac:dyDescent="0.25">
      <c r="B20" s="33">
        <v>17</v>
      </c>
      <c r="C20" s="39" t="s">
        <v>53</v>
      </c>
      <c r="D20" s="33" t="s">
        <v>85</v>
      </c>
      <c r="E20" s="130">
        <v>10</v>
      </c>
      <c r="F20" s="139"/>
      <c r="G20" s="142">
        <f>2294*E20</f>
        <v>22940</v>
      </c>
      <c r="H20" s="133">
        <f>E20*1689</f>
        <v>16890</v>
      </c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</row>
    <row r="21" spans="2:25" x14ac:dyDescent="0.25">
      <c r="B21" s="36">
        <v>18</v>
      </c>
      <c r="C21" s="35" t="s">
        <v>54</v>
      </c>
      <c r="D21" s="33" t="s">
        <v>85</v>
      </c>
      <c r="E21" s="130">
        <v>100</v>
      </c>
      <c r="F21" s="139"/>
      <c r="G21" s="138"/>
      <c r="H21" s="133">
        <f>10*E21</f>
        <v>1000</v>
      </c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</row>
    <row r="22" spans="2:25" x14ac:dyDescent="0.25">
      <c r="B22" s="33">
        <v>19</v>
      </c>
      <c r="C22" s="39" t="s">
        <v>55</v>
      </c>
      <c r="D22" s="33" t="s">
        <v>85</v>
      </c>
      <c r="E22" s="130">
        <v>5</v>
      </c>
      <c r="F22" s="139"/>
      <c r="G22" s="138"/>
      <c r="H22" s="133">
        <f>458*E22</f>
        <v>2290</v>
      </c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</row>
    <row r="23" spans="2:25" x14ac:dyDescent="0.25">
      <c r="B23" s="33">
        <v>20</v>
      </c>
      <c r="C23" s="40" t="s">
        <v>56</v>
      </c>
      <c r="D23" s="33" t="s">
        <v>85</v>
      </c>
      <c r="E23" s="130">
        <v>10</v>
      </c>
      <c r="F23" s="139"/>
      <c r="G23" s="138"/>
      <c r="H23" s="133">
        <f>897</f>
        <v>897</v>
      </c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</row>
    <row r="24" spans="2:25" x14ac:dyDescent="0.25">
      <c r="B24" s="33">
        <v>21</v>
      </c>
      <c r="C24" s="35" t="s">
        <v>57</v>
      </c>
      <c r="D24" s="33" t="s">
        <v>85</v>
      </c>
      <c r="E24" s="130">
        <v>10</v>
      </c>
      <c r="F24" s="139"/>
      <c r="G24" s="138"/>
      <c r="H24" s="133">
        <f>489*E24</f>
        <v>4890</v>
      </c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</row>
    <row r="25" spans="2:25" x14ac:dyDescent="0.25">
      <c r="B25" s="33">
        <v>22</v>
      </c>
      <c r="C25" s="41" t="s">
        <v>58</v>
      </c>
      <c r="D25" s="33" t="s">
        <v>85</v>
      </c>
      <c r="E25" s="130">
        <v>3</v>
      </c>
      <c r="F25" s="139"/>
      <c r="G25" s="138"/>
      <c r="H25" s="133">
        <f>1998*E25</f>
        <v>5994</v>
      </c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</row>
    <row r="26" spans="2:25" x14ac:dyDescent="0.25">
      <c r="B26" s="36">
        <v>23</v>
      </c>
      <c r="C26" s="35" t="s">
        <v>59</v>
      </c>
      <c r="D26" s="33" t="s">
        <v>85</v>
      </c>
      <c r="E26" s="130">
        <v>10</v>
      </c>
      <c r="F26" s="139"/>
      <c r="G26" s="13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</row>
    <row r="27" spans="2:25" x14ac:dyDescent="0.25">
      <c r="B27" s="33">
        <v>24</v>
      </c>
      <c r="C27" s="38" t="s">
        <v>60</v>
      </c>
      <c r="D27" s="33" t="s">
        <v>85</v>
      </c>
      <c r="E27" s="130">
        <v>10</v>
      </c>
      <c r="F27" s="139"/>
      <c r="G27" s="138"/>
      <c r="H27" s="133">
        <f>149*E26</f>
        <v>1490</v>
      </c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</row>
    <row r="28" spans="2:25" x14ac:dyDescent="0.25">
      <c r="B28" s="33">
        <v>25</v>
      </c>
      <c r="C28" s="35" t="s">
        <v>61</v>
      </c>
      <c r="D28" s="33" t="s">
        <v>85</v>
      </c>
      <c r="E28" s="130">
        <v>10</v>
      </c>
      <c r="F28" s="139"/>
      <c r="G28" s="138"/>
      <c r="H28" s="133">
        <f>468*E28</f>
        <v>4680</v>
      </c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</row>
    <row r="29" spans="2:25" x14ac:dyDescent="0.25">
      <c r="B29" s="33">
        <v>26</v>
      </c>
      <c r="C29" s="42" t="s">
        <v>62</v>
      </c>
      <c r="D29" s="33" t="s">
        <v>85</v>
      </c>
      <c r="E29" s="130">
        <v>50</v>
      </c>
      <c r="F29" s="139"/>
      <c r="G29" s="138"/>
      <c r="H29" s="133">
        <f>89*E29</f>
        <v>4450</v>
      </c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</row>
    <row r="30" spans="2:25" x14ac:dyDescent="0.25">
      <c r="B30" s="33">
        <v>27</v>
      </c>
      <c r="C30" s="35" t="s">
        <v>63</v>
      </c>
      <c r="D30" s="33" t="s">
        <v>85</v>
      </c>
      <c r="E30" s="130">
        <v>3</v>
      </c>
      <c r="F30" s="139"/>
      <c r="G30" s="138"/>
      <c r="H30" s="132"/>
      <c r="I30" s="133">
        <f>198*E30</f>
        <v>594</v>
      </c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</row>
    <row r="31" spans="2:25" x14ac:dyDescent="0.25">
      <c r="B31" s="36">
        <v>28</v>
      </c>
      <c r="C31" s="35" t="s">
        <v>64</v>
      </c>
      <c r="D31" s="33" t="s">
        <v>85</v>
      </c>
      <c r="E31" s="130">
        <v>10</v>
      </c>
      <c r="F31" s="139"/>
      <c r="G31" s="138"/>
      <c r="H31" s="133">
        <f>108*E31</f>
        <v>1080</v>
      </c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</row>
    <row r="32" spans="2:25" x14ac:dyDescent="0.25">
      <c r="B32" s="33">
        <v>29</v>
      </c>
      <c r="C32" s="35" t="s">
        <v>65</v>
      </c>
      <c r="D32" s="33" t="s">
        <v>85</v>
      </c>
      <c r="E32" s="130">
        <v>10</v>
      </c>
      <c r="F32" s="139"/>
      <c r="G32" s="138"/>
      <c r="H32" s="133">
        <f>79*E32</f>
        <v>790</v>
      </c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</row>
    <row r="33" spans="2:25" x14ac:dyDescent="0.25">
      <c r="B33" s="33">
        <v>30</v>
      </c>
      <c r="C33" s="39" t="s">
        <v>66</v>
      </c>
      <c r="D33" s="33" t="s">
        <v>85</v>
      </c>
      <c r="E33" s="130">
        <v>5</v>
      </c>
      <c r="F33" s="139"/>
      <c r="G33" s="138"/>
      <c r="H33" s="133">
        <f>126*E33</f>
        <v>630</v>
      </c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</row>
    <row r="34" spans="2:25" x14ac:dyDescent="0.25">
      <c r="B34" s="33">
        <v>31</v>
      </c>
      <c r="C34" s="35" t="s">
        <v>67</v>
      </c>
      <c r="D34" s="33" t="s">
        <v>85</v>
      </c>
      <c r="E34" s="130">
        <v>5</v>
      </c>
      <c r="F34" s="139"/>
      <c r="G34" s="138"/>
      <c r="H34" s="132"/>
      <c r="I34" s="133">
        <f>392*E34</f>
        <v>1960</v>
      </c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</row>
    <row r="35" spans="2:25" x14ac:dyDescent="0.25">
      <c r="B35" s="33">
        <v>32</v>
      </c>
      <c r="C35" s="35" t="s">
        <v>68</v>
      </c>
      <c r="D35" s="33" t="s">
        <v>85</v>
      </c>
      <c r="E35" s="130">
        <v>20</v>
      </c>
      <c r="F35" s="139"/>
      <c r="G35" s="138"/>
      <c r="H35" s="133">
        <f>239*E35</f>
        <v>4780</v>
      </c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</row>
    <row r="36" spans="2:25" x14ac:dyDescent="0.25">
      <c r="B36" s="36">
        <v>33</v>
      </c>
      <c r="C36" s="39" t="s">
        <v>69</v>
      </c>
      <c r="D36" s="33" t="s">
        <v>85</v>
      </c>
      <c r="E36" s="130">
        <v>5</v>
      </c>
      <c r="F36" s="139"/>
      <c r="G36" s="138"/>
      <c r="H36" s="133">
        <f>468*E36</f>
        <v>2340</v>
      </c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</row>
    <row r="37" spans="2:25" x14ac:dyDescent="0.25">
      <c r="B37" s="33">
        <v>34</v>
      </c>
      <c r="C37" s="35" t="s">
        <v>70</v>
      </c>
      <c r="D37" s="33" t="s">
        <v>88</v>
      </c>
      <c r="E37" s="130">
        <v>100</v>
      </c>
      <c r="F37" s="139"/>
      <c r="G37" s="138"/>
      <c r="H37" s="133">
        <f>272*E37</f>
        <v>27200</v>
      </c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</row>
    <row r="38" spans="2:25" x14ac:dyDescent="0.25">
      <c r="B38" s="33">
        <v>35</v>
      </c>
      <c r="C38" s="43" t="s">
        <v>71</v>
      </c>
      <c r="D38" s="33" t="s">
        <v>88</v>
      </c>
      <c r="E38" s="130">
        <v>10</v>
      </c>
      <c r="F38" s="139"/>
      <c r="G38" s="138"/>
      <c r="H38" s="133">
        <f>93*E38</f>
        <v>930</v>
      </c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</row>
    <row r="39" spans="2:25" x14ac:dyDescent="0.25">
      <c r="B39" s="33">
        <v>36</v>
      </c>
      <c r="C39" s="40" t="s">
        <v>72</v>
      </c>
      <c r="D39" s="33" t="s">
        <v>85</v>
      </c>
      <c r="E39" s="130">
        <v>10</v>
      </c>
      <c r="F39" s="139"/>
      <c r="G39" s="138"/>
      <c r="H39" s="132"/>
      <c r="I39" s="133">
        <f>39*E39</f>
        <v>390</v>
      </c>
      <c r="J39" s="128"/>
      <c r="K39" s="128"/>
      <c r="L39" s="128"/>
      <c r="M39" s="128"/>
      <c r="N39" s="128"/>
      <c r="O39" s="128"/>
      <c r="P39" s="128"/>
      <c r="Q39" s="128"/>
    </row>
    <row r="40" spans="2:25" x14ac:dyDescent="0.25">
      <c r="B40" s="33">
        <v>37</v>
      </c>
      <c r="C40" s="35" t="s">
        <v>73</v>
      </c>
      <c r="D40" s="33" t="s">
        <v>85</v>
      </c>
      <c r="E40" s="130">
        <v>10</v>
      </c>
      <c r="F40" s="139"/>
      <c r="G40" s="138"/>
      <c r="H40" s="132"/>
      <c r="I40" s="133">
        <f>47*E40</f>
        <v>470</v>
      </c>
      <c r="J40" s="128"/>
      <c r="K40" s="128"/>
      <c r="L40" s="128"/>
      <c r="M40" s="128"/>
      <c r="N40" s="128"/>
      <c r="O40" s="128"/>
      <c r="P40" s="128"/>
      <c r="Q40" s="128"/>
    </row>
    <row r="41" spans="2:25" x14ac:dyDescent="0.25">
      <c r="B41" s="36">
        <v>38</v>
      </c>
      <c r="C41" s="35" t="s">
        <v>74</v>
      </c>
      <c r="D41" s="33" t="s">
        <v>85</v>
      </c>
      <c r="E41" s="130">
        <v>5</v>
      </c>
      <c r="F41" s="139"/>
      <c r="G41" s="138"/>
      <c r="H41" s="133">
        <f>505*E41</f>
        <v>2525</v>
      </c>
      <c r="I41" s="128"/>
      <c r="J41" s="128"/>
      <c r="K41" s="128"/>
      <c r="L41" s="128"/>
      <c r="M41" s="128"/>
      <c r="N41" s="128"/>
      <c r="O41" s="128"/>
      <c r="P41" s="128"/>
      <c r="Q41" s="128"/>
    </row>
    <row r="42" spans="2:25" x14ac:dyDescent="0.25">
      <c r="B42" s="33">
        <v>39</v>
      </c>
      <c r="C42" s="35" t="s">
        <v>75</v>
      </c>
      <c r="D42" s="33" t="s">
        <v>85</v>
      </c>
      <c r="E42" s="130">
        <v>5</v>
      </c>
      <c r="F42" s="139"/>
      <c r="G42" s="138"/>
      <c r="H42" s="132"/>
      <c r="I42" s="133">
        <f>98*E42</f>
        <v>490</v>
      </c>
      <c r="J42" s="128"/>
      <c r="K42" s="128"/>
      <c r="L42" s="128"/>
      <c r="M42" s="128"/>
      <c r="N42" s="128"/>
      <c r="O42" s="128"/>
      <c r="P42" s="128"/>
      <c r="Q42" s="128"/>
    </row>
    <row r="43" spans="2:25" x14ac:dyDescent="0.25">
      <c r="B43" s="33">
        <v>40</v>
      </c>
      <c r="C43" s="44" t="s">
        <v>76</v>
      </c>
      <c r="D43" s="33" t="s">
        <v>85</v>
      </c>
      <c r="E43" s="130">
        <v>20</v>
      </c>
      <c r="F43" s="139"/>
      <c r="G43" s="138"/>
      <c r="H43" s="133">
        <f>162*E43</f>
        <v>3240</v>
      </c>
      <c r="I43" s="128"/>
      <c r="J43" s="128"/>
      <c r="K43" s="128"/>
      <c r="L43" s="128"/>
      <c r="M43" s="128"/>
      <c r="N43" s="128"/>
      <c r="O43" s="128"/>
      <c r="P43" s="128"/>
      <c r="Q43" s="128"/>
    </row>
    <row r="44" spans="2:25" x14ac:dyDescent="0.25">
      <c r="B44" s="33">
        <v>41</v>
      </c>
      <c r="C44" s="35" t="s">
        <v>77</v>
      </c>
      <c r="D44" s="33" t="s">
        <v>85</v>
      </c>
      <c r="E44" s="130">
        <v>100</v>
      </c>
      <c r="F44" s="139"/>
      <c r="G44" s="138"/>
      <c r="H44" s="132"/>
      <c r="I44" s="133">
        <f>73*E44</f>
        <v>7300</v>
      </c>
      <c r="J44" s="128"/>
      <c r="K44" s="128"/>
      <c r="L44" s="128"/>
      <c r="M44" s="128"/>
      <c r="N44" s="128"/>
      <c r="O44" s="128"/>
      <c r="P44" s="128"/>
      <c r="Q44" s="128"/>
    </row>
    <row r="45" spans="2:25" x14ac:dyDescent="0.25">
      <c r="B45" s="33">
        <v>42</v>
      </c>
      <c r="C45" s="35" t="s">
        <v>78</v>
      </c>
      <c r="D45" s="33" t="s">
        <v>85</v>
      </c>
      <c r="E45" s="130">
        <v>5000</v>
      </c>
      <c r="F45" s="139"/>
      <c r="G45" s="138"/>
      <c r="H45" s="133">
        <f>0.29*E45</f>
        <v>1450</v>
      </c>
      <c r="I45" s="128"/>
      <c r="J45" s="128"/>
      <c r="K45" s="128"/>
      <c r="L45" s="128"/>
      <c r="M45" s="128"/>
      <c r="N45" s="128"/>
      <c r="O45" s="128"/>
      <c r="P45" s="128"/>
      <c r="Q45" s="128"/>
    </row>
    <row r="46" spans="2:25" x14ac:dyDescent="0.25">
      <c r="B46" s="36">
        <v>43</v>
      </c>
      <c r="C46" s="44" t="s">
        <v>79</v>
      </c>
      <c r="D46" s="33" t="s">
        <v>85</v>
      </c>
      <c r="E46" s="130">
        <v>5000</v>
      </c>
      <c r="F46" s="139"/>
      <c r="G46" s="144"/>
      <c r="H46" s="133">
        <f>0.57*E46</f>
        <v>2849.9999999999995</v>
      </c>
      <c r="I46" s="128"/>
      <c r="J46" s="128"/>
      <c r="K46" s="128"/>
      <c r="L46" s="128"/>
      <c r="M46" s="128"/>
      <c r="N46" s="128"/>
      <c r="O46" s="128"/>
      <c r="P46" s="128"/>
      <c r="Q46" s="128"/>
    </row>
    <row r="47" spans="2:25" x14ac:dyDescent="0.25">
      <c r="B47" s="33">
        <v>44</v>
      </c>
      <c r="C47" s="40" t="s">
        <v>80</v>
      </c>
      <c r="D47" s="33" t="s">
        <v>85</v>
      </c>
      <c r="E47" s="130">
        <v>50</v>
      </c>
      <c r="F47" s="143"/>
      <c r="G47" s="147">
        <f>E47*3153.6</f>
        <v>157680</v>
      </c>
      <c r="H47" s="133">
        <f>1067*E47</f>
        <v>53350</v>
      </c>
      <c r="I47" s="128"/>
      <c r="J47" s="128"/>
      <c r="K47" s="128"/>
      <c r="L47" s="128"/>
      <c r="M47" s="128"/>
      <c r="N47" s="128"/>
      <c r="O47" s="128"/>
      <c r="P47" s="128"/>
      <c r="Q47" s="128"/>
    </row>
    <row r="48" spans="2:25" x14ac:dyDescent="0.25">
      <c r="B48" s="33">
        <v>45</v>
      </c>
      <c r="C48" s="40" t="s">
        <v>81</v>
      </c>
      <c r="D48" s="33" t="s">
        <v>85</v>
      </c>
      <c r="E48" s="130">
        <v>50</v>
      </c>
      <c r="F48" s="143"/>
      <c r="G48" s="147">
        <f>E48*5883.2</f>
        <v>294160</v>
      </c>
      <c r="H48" s="133">
        <f>E48*1876</f>
        <v>93800</v>
      </c>
      <c r="I48" s="128"/>
      <c r="J48" s="128"/>
      <c r="K48" s="128"/>
      <c r="L48" s="128"/>
      <c r="M48" s="128"/>
      <c r="N48" s="128"/>
      <c r="O48" s="128"/>
      <c r="P48" s="128"/>
      <c r="Q48" s="128"/>
    </row>
    <row r="49" spans="2:17" x14ac:dyDescent="0.25">
      <c r="B49" s="33">
        <v>46</v>
      </c>
      <c r="C49" s="40" t="s">
        <v>82</v>
      </c>
      <c r="D49" s="33" t="s">
        <v>85</v>
      </c>
      <c r="E49" s="130">
        <v>14</v>
      </c>
      <c r="F49" s="139"/>
      <c r="G49" s="145"/>
      <c r="H49" s="133">
        <f>12*E49</f>
        <v>168</v>
      </c>
      <c r="I49" s="128"/>
      <c r="J49" s="128"/>
      <c r="K49" s="128"/>
      <c r="L49" s="128"/>
      <c r="M49" s="128"/>
      <c r="N49" s="128"/>
      <c r="O49" s="128"/>
      <c r="P49" s="128"/>
      <c r="Q49" s="128"/>
    </row>
    <row r="50" spans="2:17" x14ac:dyDescent="0.25">
      <c r="B50" s="33">
        <v>47</v>
      </c>
      <c r="C50" s="35" t="s">
        <v>83</v>
      </c>
      <c r="D50" s="33" t="s">
        <v>85</v>
      </c>
      <c r="E50" s="130">
        <v>20</v>
      </c>
      <c r="F50" s="139"/>
      <c r="G50" s="138"/>
      <c r="H50" s="133">
        <f>24*E50</f>
        <v>480</v>
      </c>
      <c r="I50" s="128"/>
      <c r="J50" s="128"/>
      <c r="K50" s="128"/>
      <c r="L50" s="128"/>
      <c r="M50" s="128"/>
      <c r="N50" s="128"/>
      <c r="O50" s="128"/>
      <c r="P50" s="128"/>
      <c r="Q50" s="128"/>
    </row>
    <row r="51" spans="2:17" ht="15.75" thickBot="1" x14ac:dyDescent="0.3">
      <c r="B51" s="36">
        <v>48</v>
      </c>
      <c r="C51" s="35" t="s">
        <v>84</v>
      </c>
      <c r="D51" s="33" t="s">
        <v>85</v>
      </c>
      <c r="E51" s="130">
        <v>6</v>
      </c>
      <c r="F51" s="140"/>
      <c r="G51" s="141"/>
      <c r="H51" s="133">
        <f>14989*E51</f>
        <v>89934</v>
      </c>
      <c r="I51" s="128"/>
      <c r="J51" s="128"/>
      <c r="K51" s="128"/>
      <c r="L51" s="128"/>
      <c r="M51" s="128"/>
      <c r="N51" s="128"/>
      <c r="O51" s="128"/>
      <c r="P51" s="128"/>
      <c r="Q51" s="128"/>
    </row>
  </sheetData>
  <mergeCells count="11">
    <mergeCell ref="P2:Q2"/>
    <mergeCell ref="B1:B3"/>
    <mergeCell ref="C1:C3"/>
    <mergeCell ref="D1:D3"/>
    <mergeCell ref="E1:E3"/>
    <mergeCell ref="F1:Q1"/>
    <mergeCell ref="F2:G2"/>
    <mergeCell ref="H2:I2"/>
    <mergeCell ref="J2:K2"/>
    <mergeCell ref="L2:M2"/>
    <mergeCell ref="N2:O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204"/>
  <sheetViews>
    <sheetView workbookViewId="0">
      <selection activeCell="M19" sqref="M19"/>
    </sheetView>
  </sheetViews>
  <sheetFormatPr defaultRowHeight="15" x14ac:dyDescent="0.25"/>
  <cols>
    <col min="3" max="3" width="4.28515625" style="29" customWidth="1"/>
    <col min="4" max="4" width="52.7109375" customWidth="1"/>
    <col min="6" max="6" width="11.5703125" style="29" bestFit="1" customWidth="1"/>
    <col min="7" max="7" width="9.5703125" customWidth="1"/>
    <col min="8" max="8" width="5.42578125" style="17" customWidth="1"/>
    <col min="9" max="9" width="9.140625" customWidth="1"/>
    <col min="10" max="10" width="5.42578125" style="17" customWidth="1"/>
    <col min="11" max="11" width="9.140625" customWidth="1"/>
    <col min="12" max="12" width="6.85546875" style="17" customWidth="1"/>
    <col min="13" max="13" width="9.140625" customWidth="1"/>
    <col min="14" max="14" width="5.42578125" style="17" customWidth="1"/>
    <col min="15" max="15" width="9.140625" customWidth="1"/>
    <col min="16" max="16" width="5.42578125" style="17" customWidth="1"/>
    <col min="17" max="17" width="9.140625" customWidth="1"/>
    <col min="18" max="18" width="5.42578125" style="17" customWidth="1"/>
  </cols>
  <sheetData>
    <row r="2" spans="3:18" x14ac:dyDescent="0.25">
      <c r="C2" s="110" t="s">
        <v>18</v>
      </c>
      <c r="D2" s="110" t="s">
        <v>19</v>
      </c>
      <c r="E2" s="110" t="s">
        <v>25</v>
      </c>
      <c r="F2" s="110" t="s">
        <v>3</v>
      </c>
      <c r="G2" s="106" t="s">
        <v>26</v>
      </c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3:18" s="30" customFormat="1" ht="30.75" customHeight="1" x14ac:dyDescent="0.25">
      <c r="C3" s="110"/>
      <c r="D3" s="110"/>
      <c r="E3" s="110"/>
      <c r="F3" s="110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</row>
    <row r="4" spans="3:18" s="30" customFormat="1" x14ac:dyDescent="0.25">
      <c r="C4" s="111"/>
      <c r="D4" s="111"/>
      <c r="E4" s="111"/>
      <c r="F4" s="111"/>
      <c r="G4" s="30" t="s">
        <v>27</v>
      </c>
      <c r="H4" s="16" t="s">
        <v>28</v>
      </c>
      <c r="I4" s="30" t="s">
        <v>27</v>
      </c>
      <c r="J4" s="16" t="s">
        <v>28</v>
      </c>
      <c r="K4" s="30" t="s">
        <v>27</v>
      </c>
      <c r="L4" s="16" t="s">
        <v>28</v>
      </c>
      <c r="M4" s="30" t="s">
        <v>27</v>
      </c>
      <c r="N4" s="16" t="s">
        <v>28</v>
      </c>
      <c r="O4" s="30" t="s">
        <v>27</v>
      </c>
      <c r="P4" s="16" t="s">
        <v>28</v>
      </c>
      <c r="Q4" s="30" t="s">
        <v>27</v>
      </c>
      <c r="R4" s="16" t="s">
        <v>28</v>
      </c>
    </row>
    <row r="5" spans="3:18" s="9" customFormat="1" x14ac:dyDescent="0.25">
      <c r="C5" s="97" t="s">
        <v>91</v>
      </c>
      <c r="D5" s="68" t="s">
        <v>92</v>
      </c>
      <c r="E5" s="53" t="s">
        <v>11</v>
      </c>
      <c r="F5" s="53">
        <v>30</v>
      </c>
      <c r="G5" s="53"/>
      <c r="H5" s="46"/>
      <c r="I5" s="45"/>
      <c r="J5" s="46"/>
      <c r="K5" s="45"/>
      <c r="L5" s="47"/>
      <c r="M5" s="45"/>
      <c r="N5" s="46"/>
      <c r="O5" s="45"/>
      <c r="P5" s="46"/>
      <c r="Q5" s="45"/>
      <c r="R5" s="15"/>
    </row>
    <row r="6" spans="3:18" s="9" customFormat="1" x14ac:dyDescent="0.25">
      <c r="C6" s="97">
        <v>48</v>
      </c>
      <c r="D6" s="54" t="s">
        <v>93</v>
      </c>
      <c r="E6" s="53" t="s">
        <v>11</v>
      </c>
      <c r="F6" s="53">
        <v>20</v>
      </c>
      <c r="G6" s="53"/>
      <c r="H6" s="46"/>
      <c r="I6" s="45"/>
      <c r="J6" s="46"/>
      <c r="K6" s="45"/>
      <c r="L6" s="46"/>
      <c r="M6" s="45"/>
      <c r="N6" s="46"/>
      <c r="O6" s="45"/>
      <c r="P6" s="46"/>
      <c r="Q6" s="45"/>
      <c r="R6" s="15"/>
    </row>
    <row r="7" spans="3:18" x14ac:dyDescent="0.25">
      <c r="C7" s="97" t="s">
        <v>94</v>
      </c>
      <c r="D7" s="68" t="s">
        <v>95</v>
      </c>
      <c r="E7" s="53" t="s">
        <v>11</v>
      </c>
      <c r="F7" s="53">
        <v>20</v>
      </c>
      <c r="G7" s="53"/>
      <c r="H7" s="48"/>
      <c r="I7" s="49"/>
      <c r="J7" s="48"/>
      <c r="K7" s="49"/>
      <c r="L7" s="48"/>
      <c r="M7" s="49"/>
      <c r="N7" s="48"/>
      <c r="O7" s="49"/>
      <c r="P7" s="48"/>
      <c r="Q7" s="49"/>
    </row>
    <row r="8" spans="3:18" x14ac:dyDescent="0.25">
      <c r="C8" s="97" t="s">
        <v>96</v>
      </c>
      <c r="D8" s="68" t="s">
        <v>97</v>
      </c>
      <c r="E8" s="53" t="s">
        <v>11</v>
      </c>
      <c r="F8" s="53">
        <v>5</v>
      </c>
      <c r="G8" s="53"/>
      <c r="H8" s="48"/>
      <c r="I8" s="49"/>
      <c r="J8" s="48"/>
      <c r="K8" s="49"/>
      <c r="L8" s="48"/>
      <c r="M8" s="49"/>
      <c r="N8" s="48"/>
      <c r="O8" s="49"/>
      <c r="P8" s="48"/>
      <c r="Q8" s="49"/>
    </row>
    <row r="9" spans="3:18" x14ac:dyDescent="0.25">
      <c r="C9" s="97">
        <v>51</v>
      </c>
      <c r="D9" s="54" t="s">
        <v>98</v>
      </c>
      <c r="E9" s="53" t="s">
        <v>11</v>
      </c>
      <c r="F9" s="53">
        <v>0</v>
      </c>
      <c r="G9" s="53"/>
      <c r="H9" s="48"/>
      <c r="I9" s="49"/>
      <c r="J9" s="48"/>
      <c r="K9" s="50"/>
      <c r="L9" s="48"/>
      <c r="M9" s="49"/>
      <c r="N9" s="48"/>
      <c r="O9" s="49"/>
      <c r="P9" s="48"/>
      <c r="Q9" s="49"/>
    </row>
    <row r="10" spans="3:18" x14ac:dyDescent="0.25">
      <c r="C10" s="97" t="s">
        <v>99</v>
      </c>
      <c r="D10" s="68" t="s">
        <v>100</v>
      </c>
      <c r="E10" s="53" t="s">
        <v>11</v>
      </c>
      <c r="F10" s="69">
        <v>40</v>
      </c>
      <c r="G10" s="69"/>
      <c r="H10" s="48"/>
      <c r="I10" s="49"/>
      <c r="J10" s="48"/>
      <c r="K10" s="50"/>
      <c r="L10" s="48"/>
      <c r="M10" s="49"/>
      <c r="N10" s="48"/>
      <c r="O10" s="49"/>
      <c r="P10" s="48"/>
      <c r="Q10" s="49"/>
    </row>
    <row r="11" spans="3:18" x14ac:dyDescent="0.25">
      <c r="C11" s="97" t="s">
        <v>101</v>
      </c>
      <c r="D11" s="68" t="s">
        <v>102</v>
      </c>
      <c r="E11" s="53" t="s">
        <v>11</v>
      </c>
      <c r="F11" s="69">
        <v>20</v>
      </c>
      <c r="G11" s="69"/>
      <c r="H11" s="48"/>
      <c r="I11" s="49"/>
      <c r="J11" s="48"/>
      <c r="K11" s="50"/>
      <c r="L11" s="48"/>
      <c r="M11" s="49"/>
      <c r="N11" s="48"/>
      <c r="O11" s="49"/>
      <c r="P11" s="48"/>
      <c r="Q11" s="49"/>
    </row>
    <row r="12" spans="3:18" x14ac:dyDescent="0.25">
      <c r="C12" s="97" t="s">
        <v>103</v>
      </c>
      <c r="D12" s="68" t="s">
        <v>104</v>
      </c>
      <c r="E12" s="53" t="s">
        <v>105</v>
      </c>
      <c r="F12" s="53">
        <v>300</v>
      </c>
      <c r="G12" s="53"/>
    </row>
    <row r="13" spans="3:18" x14ac:dyDescent="0.25">
      <c r="C13" s="97" t="s">
        <v>106</v>
      </c>
      <c r="D13" s="68" t="s">
        <v>107</v>
      </c>
      <c r="E13" s="58" t="s">
        <v>12</v>
      </c>
      <c r="F13" s="58">
        <v>300</v>
      </c>
      <c r="G13" s="58"/>
    </row>
    <row r="14" spans="3:18" x14ac:dyDescent="0.25">
      <c r="C14" s="97">
        <v>56</v>
      </c>
      <c r="D14" s="57" t="s">
        <v>108</v>
      </c>
      <c r="E14" s="58" t="s">
        <v>105</v>
      </c>
      <c r="F14" s="58">
        <v>100</v>
      </c>
      <c r="G14" s="58"/>
    </row>
    <row r="15" spans="3:18" x14ac:dyDescent="0.25">
      <c r="C15" s="97">
        <v>57</v>
      </c>
      <c r="D15" s="57" t="s">
        <v>109</v>
      </c>
      <c r="E15" s="58" t="s">
        <v>11</v>
      </c>
      <c r="F15" s="58">
        <v>0</v>
      </c>
      <c r="G15" s="58"/>
    </row>
    <row r="16" spans="3:18" x14ac:dyDescent="0.25">
      <c r="C16" s="97">
        <v>58</v>
      </c>
      <c r="D16" s="57" t="s">
        <v>110</v>
      </c>
      <c r="E16" s="58" t="s">
        <v>11</v>
      </c>
      <c r="F16" s="58">
        <v>25</v>
      </c>
      <c r="G16" s="58"/>
    </row>
    <row r="17" spans="3:7" x14ac:dyDescent="0.25">
      <c r="C17" s="97">
        <v>59</v>
      </c>
      <c r="D17" s="57" t="s">
        <v>111</v>
      </c>
      <c r="E17" s="58" t="s">
        <v>11</v>
      </c>
      <c r="F17" s="58">
        <v>30</v>
      </c>
      <c r="G17" s="58"/>
    </row>
    <row r="18" spans="3:7" x14ac:dyDescent="0.25">
      <c r="C18" s="97">
        <v>60</v>
      </c>
      <c r="D18" s="54" t="s">
        <v>112</v>
      </c>
      <c r="E18" s="53" t="s">
        <v>11</v>
      </c>
      <c r="F18" s="53">
        <v>50</v>
      </c>
      <c r="G18" s="53"/>
    </row>
    <row r="19" spans="3:7" x14ac:dyDescent="0.25">
      <c r="C19" s="97">
        <v>61</v>
      </c>
      <c r="D19" s="70" t="s">
        <v>113</v>
      </c>
      <c r="E19" s="58" t="s">
        <v>85</v>
      </c>
      <c r="F19" s="58">
        <v>0</v>
      </c>
      <c r="G19" s="58"/>
    </row>
    <row r="20" spans="3:7" x14ac:dyDescent="0.25">
      <c r="C20" s="97">
        <v>62</v>
      </c>
      <c r="D20" s="57" t="s">
        <v>114</v>
      </c>
      <c r="E20" s="58" t="s">
        <v>11</v>
      </c>
      <c r="F20" s="58">
        <v>0</v>
      </c>
      <c r="G20" s="58"/>
    </row>
    <row r="21" spans="3:7" x14ac:dyDescent="0.25">
      <c r="C21" s="97">
        <v>63</v>
      </c>
      <c r="D21" s="57" t="s">
        <v>115</v>
      </c>
      <c r="E21" s="58" t="s">
        <v>11</v>
      </c>
      <c r="F21" s="58">
        <v>10</v>
      </c>
      <c r="G21" s="58"/>
    </row>
    <row r="22" spans="3:7" x14ac:dyDescent="0.25">
      <c r="C22" s="97">
        <v>64</v>
      </c>
      <c r="D22" s="57" t="s">
        <v>116</v>
      </c>
      <c r="E22" s="58" t="s">
        <v>11</v>
      </c>
      <c r="F22" s="58">
        <v>0</v>
      </c>
      <c r="G22" s="58"/>
    </row>
    <row r="23" spans="3:7" x14ac:dyDescent="0.25">
      <c r="C23" s="97" t="s">
        <v>117</v>
      </c>
      <c r="D23" s="68" t="s">
        <v>118</v>
      </c>
      <c r="E23" s="58" t="s">
        <v>11</v>
      </c>
      <c r="F23" s="71">
        <v>15</v>
      </c>
      <c r="G23" s="71"/>
    </row>
    <row r="24" spans="3:7" ht="25.5" x14ac:dyDescent="0.25">
      <c r="C24" s="97" t="s">
        <v>119</v>
      </c>
      <c r="D24" s="68" t="s">
        <v>120</v>
      </c>
      <c r="E24" s="58" t="s">
        <v>11</v>
      </c>
      <c r="F24" s="58">
        <v>30</v>
      </c>
      <c r="G24" s="58"/>
    </row>
    <row r="25" spans="3:7" x14ac:dyDescent="0.25">
      <c r="C25" s="97">
        <v>67</v>
      </c>
      <c r="D25" s="57" t="s">
        <v>121</v>
      </c>
      <c r="E25" s="58" t="s">
        <v>11</v>
      </c>
      <c r="F25" s="58">
        <v>0</v>
      </c>
      <c r="G25" s="58"/>
    </row>
    <row r="26" spans="3:7" ht="25.5" x14ac:dyDescent="0.25">
      <c r="C26" s="97" t="s">
        <v>122</v>
      </c>
      <c r="D26" s="68" t="s">
        <v>123</v>
      </c>
      <c r="E26" s="58" t="s">
        <v>11</v>
      </c>
      <c r="F26" s="58">
        <v>30</v>
      </c>
      <c r="G26" s="58"/>
    </row>
    <row r="27" spans="3:7" ht="25.5" x14ac:dyDescent="0.25">
      <c r="C27" s="97" t="s">
        <v>124</v>
      </c>
      <c r="D27" s="68" t="s">
        <v>125</v>
      </c>
      <c r="E27" s="53" t="s">
        <v>11</v>
      </c>
      <c r="F27" s="53">
        <v>5</v>
      </c>
      <c r="G27" s="53"/>
    </row>
    <row r="28" spans="3:7" x14ac:dyDescent="0.25">
      <c r="C28" s="98" t="s">
        <v>126</v>
      </c>
      <c r="D28" s="73" t="s">
        <v>127</v>
      </c>
      <c r="E28" s="65" t="s">
        <v>11</v>
      </c>
      <c r="F28" s="65">
        <v>5</v>
      </c>
      <c r="G28" s="65"/>
    </row>
    <row r="29" spans="3:7" ht="25.5" x14ac:dyDescent="0.25">
      <c r="C29" s="98" t="s">
        <v>128</v>
      </c>
      <c r="D29" s="73" t="s">
        <v>129</v>
      </c>
      <c r="E29" s="65" t="s">
        <v>11</v>
      </c>
      <c r="F29" s="65">
        <v>20</v>
      </c>
      <c r="G29" s="65"/>
    </row>
    <row r="30" spans="3:7" ht="25.5" x14ac:dyDescent="0.25">
      <c r="C30" s="96">
        <v>97</v>
      </c>
      <c r="D30" s="72" t="s">
        <v>130</v>
      </c>
      <c r="E30" s="61" t="s">
        <v>11</v>
      </c>
      <c r="F30" s="61">
        <v>0</v>
      </c>
      <c r="G30" s="61"/>
    </row>
    <row r="31" spans="3:7" x14ac:dyDescent="0.25">
      <c r="C31" s="97">
        <v>98</v>
      </c>
      <c r="D31" s="68" t="s">
        <v>131</v>
      </c>
      <c r="E31" s="53" t="s">
        <v>11</v>
      </c>
      <c r="F31" s="53">
        <v>0</v>
      </c>
      <c r="G31" s="53"/>
    </row>
    <row r="32" spans="3:7" x14ac:dyDescent="0.25">
      <c r="C32" s="97" t="s">
        <v>132</v>
      </c>
      <c r="D32" s="68" t="s">
        <v>133</v>
      </c>
      <c r="E32" s="53" t="s">
        <v>11</v>
      </c>
      <c r="F32" s="53">
        <v>15</v>
      </c>
      <c r="G32" s="53"/>
    </row>
    <row r="33" spans="3:7" x14ac:dyDescent="0.25">
      <c r="C33" s="97" t="s">
        <v>134</v>
      </c>
      <c r="D33" s="68" t="s">
        <v>135</v>
      </c>
      <c r="E33" s="53" t="s">
        <v>11</v>
      </c>
      <c r="F33" s="53">
        <v>20</v>
      </c>
      <c r="G33" s="53"/>
    </row>
    <row r="34" spans="3:7" x14ac:dyDescent="0.25">
      <c r="C34" s="97" t="s">
        <v>136</v>
      </c>
      <c r="D34" s="68" t="s">
        <v>137</v>
      </c>
      <c r="E34" s="53" t="s">
        <v>11</v>
      </c>
      <c r="F34" s="53">
        <v>20</v>
      </c>
      <c r="G34" s="53"/>
    </row>
    <row r="35" spans="3:7" x14ac:dyDescent="0.25">
      <c r="C35" s="97" t="s">
        <v>138</v>
      </c>
      <c r="D35" s="68" t="s">
        <v>139</v>
      </c>
      <c r="E35" s="53" t="s">
        <v>11</v>
      </c>
      <c r="F35" s="53">
        <v>20</v>
      </c>
      <c r="G35" s="53"/>
    </row>
    <row r="36" spans="3:7" x14ac:dyDescent="0.25">
      <c r="C36" s="97" t="s">
        <v>140</v>
      </c>
      <c r="D36" s="68" t="s">
        <v>141</v>
      </c>
      <c r="E36" s="53" t="s">
        <v>11</v>
      </c>
      <c r="F36" s="53">
        <v>20</v>
      </c>
      <c r="G36" s="53"/>
    </row>
    <row r="37" spans="3:7" x14ac:dyDescent="0.25">
      <c r="C37" s="97" t="s">
        <v>142</v>
      </c>
      <c r="D37" s="68" t="s">
        <v>143</v>
      </c>
      <c r="E37" s="53" t="s">
        <v>12</v>
      </c>
      <c r="F37" s="53">
        <v>100</v>
      </c>
      <c r="G37" s="53"/>
    </row>
    <row r="38" spans="3:7" x14ac:dyDescent="0.25">
      <c r="C38" s="97" t="s">
        <v>144</v>
      </c>
      <c r="D38" s="68" t="s">
        <v>145</v>
      </c>
      <c r="E38" s="53" t="s">
        <v>11</v>
      </c>
      <c r="F38" s="53">
        <v>20</v>
      </c>
      <c r="G38" s="53"/>
    </row>
    <row r="39" spans="3:7" x14ac:dyDescent="0.25">
      <c r="C39" s="97" t="s">
        <v>146</v>
      </c>
      <c r="D39" s="68" t="s">
        <v>147</v>
      </c>
      <c r="E39" s="53" t="s">
        <v>11</v>
      </c>
      <c r="F39" s="53">
        <v>300</v>
      </c>
      <c r="G39" s="53"/>
    </row>
    <row r="40" spans="3:7" x14ac:dyDescent="0.25">
      <c r="C40" s="97" t="s">
        <v>148</v>
      </c>
      <c r="D40" s="68" t="s">
        <v>149</v>
      </c>
      <c r="E40" s="53" t="s">
        <v>11</v>
      </c>
      <c r="F40" s="53">
        <v>6</v>
      </c>
      <c r="G40" s="53"/>
    </row>
    <row r="41" spans="3:7" x14ac:dyDescent="0.25">
      <c r="C41" s="97" t="s">
        <v>150</v>
      </c>
      <c r="D41" s="68" t="s">
        <v>151</v>
      </c>
      <c r="E41" s="53" t="s">
        <v>11</v>
      </c>
      <c r="F41" s="53">
        <v>15</v>
      </c>
      <c r="G41" s="53"/>
    </row>
    <row r="42" spans="3:7" x14ac:dyDescent="0.25">
      <c r="C42" s="97" t="s">
        <v>152</v>
      </c>
      <c r="D42" s="54" t="s">
        <v>153</v>
      </c>
      <c r="E42" s="53" t="s">
        <v>11</v>
      </c>
      <c r="F42" s="53">
        <v>0</v>
      </c>
      <c r="G42" s="53"/>
    </row>
    <row r="43" spans="3:7" ht="25.5" x14ac:dyDescent="0.25">
      <c r="C43" s="97" t="s">
        <v>154</v>
      </c>
      <c r="D43" s="54" t="s">
        <v>155</v>
      </c>
      <c r="E43" s="53" t="s">
        <v>11</v>
      </c>
      <c r="F43" s="53">
        <v>0</v>
      </c>
      <c r="G43" s="53"/>
    </row>
    <row r="44" spans="3:7" x14ac:dyDescent="0.25">
      <c r="C44" s="97" t="s">
        <v>156</v>
      </c>
      <c r="D44" s="54" t="s">
        <v>157</v>
      </c>
      <c r="E44" s="53" t="s">
        <v>11</v>
      </c>
      <c r="F44" s="53">
        <v>0</v>
      </c>
      <c r="G44" s="53"/>
    </row>
    <row r="45" spans="3:7" ht="25.5" x14ac:dyDescent="0.25">
      <c r="C45" s="97" t="s">
        <v>158</v>
      </c>
      <c r="D45" s="67" t="s">
        <v>159</v>
      </c>
      <c r="E45" s="53" t="s">
        <v>11</v>
      </c>
      <c r="F45" s="78">
        <v>40</v>
      </c>
      <c r="G45" s="78"/>
    </row>
    <row r="46" spans="3:7" ht="15.75" thickBot="1" x14ac:dyDescent="0.3">
      <c r="C46" s="97" t="s">
        <v>160</v>
      </c>
      <c r="D46" s="54" t="s">
        <v>161</v>
      </c>
      <c r="E46" s="53" t="s">
        <v>11</v>
      </c>
      <c r="F46" s="53">
        <v>0</v>
      </c>
      <c r="G46" s="53"/>
    </row>
    <row r="47" spans="3:7" ht="19.5" thickBot="1" x14ac:dyDescent="0.3">
      <c r="C47" s="117" t="s">
        <v>162</v>
      </c>
      <c r="D47" s="118"/>
      <c r="E47" s="118"/>
      <c r="F47" s="118"/>
      <c r="G47" s="119"/>
    </row>
    <row r="48" spans="3:7" ht="51" x14ac:dyDescent="0.25">
      <c r="C48" s="96" t="s">
        <v>152</v>
      </c>
      <c r="D48" s="72" t="s">
        <v>163</v>
      </c>
      <c r="E48" s="61" t="s">
        <v>11</v>
      </c>
      <c r="F48" s="61">
        <v>200</v>
      </c>
      <c r="G48" s="61" t="s">
        <v>164</v>
      </c>
    </row>
    <row r="49" spans="3:7" ht="38.25" x14ac:dyDescent="0.25">
      <c r="C49" s="97" t="s">
        <v>154</v>
      </c>
      <c r="D49" s="68" t="s">
        <v>165</v>
      </c>
      <c r="E49" s="53" t="s">
        <v>11</v>
      </c>
      <c r="F49" s="53">
        <v>200</v>
      </c>
      <c r="G49" s="53" t="s">
        <v>166</v>
      </c>
    </row>
    <row r="50" spans="3:7" x14ac:dyDescent="0.25">
      <c r="C50" s="97">
        <v>28</v>
      </c>
      <c r="D50" s="68" t="s">
        <v>167</v>
      </c>
      <c r="E50" s="53" t="s">
        <v>11</v>
      </c>
      <c r="F50" s="53">
        <v>500</v>
      </c>
      <c r="G50" s="53"/>
    </row>
    <row r="51" spans="3:7" x14ac:dyDescent="0.25">
      <c r="C51" s="97">
        <v>29</v>
      </c>
      <c r="D51" s="68" t="s">
        <v>168</v>
      </c>
      <c r="E51" s="53" t="s">
        <v>11</v>
      </c>
      <c r="F51" s="53">
        <v>300</v>
      </c>
      <c r="G51" s="53"/>
    </row>
    <row r="52" spans="3:7" ht="51" x14ac:dyDescent="0.25">
      <c r="C52" s="97">
        <v>30</v>
      </c>
      <c r="D52" s="68" t="s">
        <v>169</v>
      </c>
      <c r="E52" s="53" t="s">
        <v>11</v>
      </c>
      <c r="F52" s="53">
        <v>300</v>
      </c>
      <c r="G52" s="53" t="s">
        <v>170</v>
      </c>
    </row>
    <row r="53" spans="3:7" x14ac:dyDescent="0.25">
      <c r="C53" s="97">
        <v>31</v>
      </c>
      <c r="D53" s="68" t="s">
        <v>171</v>
      </c>
      <c r="E53" s="53" t="s">
        <v>11</v>
      </c>
      <c r="F53" s="53">
        <v>200</v>
      </c>
      <c r="G53" s="53">
        <v>2608600324</v>
      </c>
    </row>
    <row r="54" spans="3:7" x14ac:dyDescent="0.25">
      <c r="C54" s="97">
        <v>32</v>
      </c>
      <c r="D54" s="68" t="s">
        <v>172</v>
      </c>
      <c r="E54" s="53" t="s">
        <v>11</v>
      </c>
      <c r="F54" s="53">
        <v>200</v>
      </c>
      <c r="G54" s="53">
        <v>2608600389</v>
      </c>
    </row>
    <row r="55" spans="3:7" x14ac:dyDescent="0.25">
      <c r="C55" s="97">
        <v>33</v>
      </c>
      <c r="D55" s="68" t="s">
        <v>173</v>
      </c>
      <c r="E55" s="53" t="s">
        <v>11</v>
      </c>
      <c r="F55" s="53">
        <v>200</v>
      </c>
      <c r="G55" s="53"/>
    </row>
    <row r="56" spans="3:7" x14ac:dyDescent="0.25">
      <c r="C56" s="97">
        <v>34</v>
      </c>
      <c r="D56" s="68" t="s">
        <v>174</v>
      </c>
      <c r="E56" s="53" t="s">
        <v>11</v>
      </c>
      <c r="F56" s="53">
        <v>300</v>
      </c>
      <c r="G56" s="53">
        <v>2608600315</v>
      </c>
    </row>
    <row r="57" spans="3:7" x14ac:dyDescent="0.25">
      <c r="C57" s="97">
        <v>35</v>
      </c>
      <c r="D57" s="68" t="s">
        <v>175</v>
      </c>
      <c r="E57" s="53" t="s">
        <v>11</v>
      </c>
      <c r="F57" s="53">
        <v>200</v>
      </c>
      <c r="G57" s="53">
        <v>2608600228</v>
      </c>
    </row>
    <row r="58" spans="3:7" ht="25.5" x14ac:dyDescent="0.25">
      <c r="C58" s="97">
        <v>36</v>
      </c>
      <c r="D58" s="68" t="s">
        <v>176</v>
      </c>
      <c r="E58" s="53" t="s">
        <v>11</v>
      </c>
      <c r="F58" s="53">
        <v>100</v>
      </c>
      <c r="G58" s="53"/>
    </row>
    <row r="59" spans="3:7" ht="25.5" x14ac:dyDescent="0.25">
      <c r="C59" s="97">
        <v>37</v>
      </c>
      <c r="D59" s="68" t="s">
        <v>177</v>
      </c>
      <c r="E59" s="53" t="s">
        <v>11</v>
      </c>
      <c r="F59" s="53">
        <v>100</v>
      </c>
      <c r="G59" s="53"/>
    </row>
    <row r="60" spans="3:7" ht="25.5" x14ac:dyDescent="0.25">
      <c r="C60" s="97">
        <v>38</v>
      </c>
      <c r="D60" s="68" t="s">
        <v>178</v>
      </c>
      <c r="E60" s="53" t="s">
        <v>11</v>
      </c>
      <c r="F60" s="53">
        <v>100</v>
      </c>
      <c r="G60" s="53"/>
    </row>
    <row r="61" spans="3:7" ht="15.75" thickBot="1" x14ac:dyDescent="0.3">
      <c r="C61" s="98">
        <v>39</v>
      </c>
      <c r="D61" s="73" t="s">
        <v>179</v>
      </c>
      <c r="E61" s="53" t="s">
        <v>11</v>
      </c>
      <c r="F61" s="65">
        <v>10</v>
      </c>
      <c r="G61" s="65"/>
    </row>
    <row r="62" spans="3:7" ht="19.5" thickBot="1" x14ac:dyDescent="0.3">
      <c r="C62" s="117" t="s">
        <v>180</v>
      </c>
      <c r="D62" s="118"/>
      <c r="E62" s="118"/>
      <c r="F62" s="118"/>
      <c r="G62" s="119"/>
    </row>
    <row r="63" spans="3:7" x14ac:dyDescent="0.25">
      <c r="C63" s="96">
        <v>40</v>
      </c>
      <c r="D63" s="72" t="s">
        <v>181</v>
      </c>
      <c r="E63" s="61" t="s">
        <v>88</v>
      </c>
      <c r="F63" s="61">
        <v>50</v>
      </c>
      <c r="G63" s="61"/>
    </row>
    <row r="64" spans="3:7" x14ac:dyDescent="0.25">
      <c r="C64" s="97">
        <v>41</v>
      </c>
      <c r="D64" s="68" t="s">
        <v>182</v>
      </c>
      <c r="E64" s="53" t="s">
        <v>88</v>
      </c>
      <c r="F64" s="53">
        <v>50</v>
      </c>
      <c r="G64" s="53"/>
    </row>
    <row r="65" spans="3:7" ht="15.75" thickBot="1" x14ac:dyDescent="0.3">
      <c r="C65" s="98">
        <v>42</v>
      </c>
      <c r="D65" s="73" t="s">
        <v>183</v>
      </c>
      <c r="E65" s="65" t="s">
        <v>88</v>
      </c>
      <c r="F65" s="65">
        <v>10</v>
      </c>
      <c r="G65" s="65"/>
    </row>
    <row r="66" spans="3:7" ht="19.5" thickBot="1" x14ac:dyDescent="0.3">
      <c r="C66" s="117" t="s">
        <v>184</v>
      </c>
      <c r="D66" s="118"/>
      <c r="E66" s="118"/>
      <c r="F66" s="118"/>
      <c r="G66" s="119"/>
    </row>
    <row r="67" spans="3:7" ht="15.75" thickBot="1" x14ac:dyDescent="0.3">
      <c r="C67" s="99">
        <v>88</v>
      </c>
      <c r="D67" s="74" t="s">
        <v>185</v>
      </c>
      <c r="E67" s="75" t="s">
        <v>186</v>
      </c>
      <c r="F67" s="75">
        <v>0</v>
      </c>
      <c r="G67" s="75"/>
    </row>
    <row r="68" spans="3:7" ht="15.75" thickTop="1" x14ac:dyDescent="0.25">
      <c r="C68" s="100">
        <v>89</v>
      </c>
      <c r="D68" s="56" t="s">
        <v>187</v>
      </c>
      <c r="E68" s="55" t="s">
        <v>186</v>
      </c>
      <c r="F68" s="55">
        <v>0</v>
      </c>
      <c r="G68" s="55"/>
    </row>
    <row r="69" spans="3:7" ht="15.75" x14ac:dyDescent="0.25">
      <c r="C69" s="97">
        <v>43</v>
      </c>
      <c r="D69" s="52" t="s">
        <v>188</v>
      </c>
      <c r="E69" s="51" t="s">
        <v>189</v>
      </c>
      <c r="F69" s="53">
        <v>2000</v>
      </c>
      <c r="G69" s="53"/>
    </row>
    <row r="70" spans="3:7" ht="15.75" x14ac:dyDescent="0.25">
      <c r="C70" s="97" t="s">
        <v>190</v>
      </c>
      <c r="D70" s="52" t="s">
        <v>191</v>
      </c>
      <c r="E70" s="51" t="s">
        <v>189</v>
      </c>
      <c r="F70" s="53">
        <v>1500</v>
      </c>
      <c r="G70" s="53"/>
    </row>
    <row r="71" spans="3:7" x14ac:dyDescent="0.25">
      <c r="C71" s="97">
        <v>44</v>
      </c>
      <c r="D71" s="68" t="s">
        <v>192</v>
      </c>
      <c r="E71" s="53" t="s">
        <v>189</v>
      </c>
      <c r="F71" s="53">
        <v>40</v>
      </c>
      <c r="G71" s="53"/>
    </row>
    <row r="72" spans="3:7" x14ac:dyDescent="0.25">
      <c r="C72" s="97" t="s">
        <v>193</v>
      </c>
      <c r="D72" s="68" t="s">
        <v>194</v>
      </c>
      <c r="E72" s="53" t="s">
        <v>189</v>
      </c>
      <c r="F72" s="51">
        <v>500</v>
      </c>
      <c r="G72" s="51"/>
    </row>
    <row r="73" spans="3:7" x14ac:dyDescent="0.25">
      <c r="C73" s="97">
        <v>45</v>
      </c>
      <c r="D73" s="68" t="s">
        <v>195</v>
      </c>
      <c r="E73" s="53" t="s">
        <v>189</v>
      </c>
      <c r="F73" s="51">
        <v>1500</v>
      </c>
      <c r="G73" s="51"/>
    </row>
    <row r="74" spans="3:7" ht="25.5" x14ac:dyDescent="0.25">
      <c r="C74" s="97" t="s">
        <v>196</v>
      </c>
      <c r="D74" s="68" t="s">
        <v>197</v>
      </c>
      <c r="E74" s="53" t="s">
        <v>189</v>
      </c>
      <c r="F74" s="53">
        <v>700</v>
      </c>
      <c r="G74" s="53"/>
    </row>
    <row r="75" spans="3:7" ht="25.5" x14ac:dyDescent="0.25">
      <c r="C75" s="97">
        <v>46</v>
      </c>
      <c r="D75" s="68" t="s">
        <v>198</v>
      </c>
      <c r="E75" s="53" t="s">
        <v>189</v>
      </c>
      <c r="F75" s="53">
        <v>2000</v>
      </c>
      <c r="G75" s="53"/>
    </row>
    <row r="76" spans="3:7" ht="15.75" thickBot="1" x14ac:dyDescent="0.3">
      <c r="C76" s="97" t="s">
        <v>199</v>
      </c>
      <c r="D76" s="73" t="s">
        <v>200</v>
      </c>
      <c r="E76" s="53" t="s">
        <v>189</v>
      </c>
      <c r="F76" s="62">
        <v>1000</v>
      </c>
      <c r="G76" s="62"/>
    </row>
    <row r="77" spans="3:7" ht="19.5" thickBot="1" x14ac:dyDescent="0.3">
      <c r="C77" s="120" t="s">
        <v>201</v>
      </c>
      <c r="D77" s="121"/>
      <c r="E77" s="121"/>
      <c r="F77" s="121"/>
      <c r="G77" s="122"/>
    </row>
    <row r="78" spans="3:7" x14ac:dyDescent="0.25">
      <c r="C78" s="96" t="s">
        <v>202</v>
      </c>
      <c r="D78" s="89" t="s">
        <v>203</v>
      </c>
      <c r="E78" s="61" t="s">
        <v>11</v>
      </c>
      <c r="F78" s="61">
        <v>20</v>
      </c>
      <c r="G78" s="79"/>
    </row>
    <row r="79" spans="3:7" x14ac:dyDescent="0.25">
      <c r="C79" s="97">
        <v>107</v>
      </c>
      <c r="D79" s="77" t="s">
        <v>204</v>
      </c>
      <c r="E79" s="53" t="s">
        <v>11</v>
      </c>
      <c r="F79" s="53">
        <v>0</v>
      </c>
      <c r="G79" s="53"/>
    </row>
    <row r="80" spans="3:7" x14ac:dyDescent="0.25">
      <c r="C80" s="97" t="s">
        <v>205</v>
      </c>
      <c r="D80" s="76" t="s">
        <v>206</v>
      </c>
      <c r="E80" s="53" t="s">
        <v>11</v>
      </c>
      <c r="F80" s="53">
        <v>4</v>
      </c>
      <c r="G80" s="53"/>
    </row>
    <row r="81" spans="3:7" x14ac:dyDescent="0.25">
      <c r="C81" s="97" t="s">
        <v>207</v>
      </c>
      <c r="D81" s="76" t="s">
        <v>208</v>
      </c>
      <c r="E81" s="53" t="s">
        <v>11</v>
      </c>
      <c r="F81" s="53">
        <v>2</v>
      </c>
      <c r="G81" s="53"/>
    </row>
    <row r="82" spans="3:7" x14ac:dyDescent="0.25">
      <c r="C82" s="97">
        <v>110</v>
      </c>
      <c r="D82" s="77" t="s">
        <v>209</v>
      </c>
      <c r="E82" s="53" t="s">
        <v>11</v>
      </c>
      <c r="F82" s="53">
        <v>0</v>
      </c>
      <c r="G82" s="53"/>
    </row>
    <row r="83" spans="3:7" x14ac:dyDescent="0.25">
      <c r="C83" s="97" t="s">
        <v>210</v>
      </c>
      <c r="D83" s="86" t="s">
        <v>211</v>
      </c>
      <c r="E83" s="90" t="s">
        <v>11</v>
      </c>
      <c r="F83" s="90">
        <v>50</v>
      </c>
      <c r="G83" s="80"/>
    </row>
    <row r="84" spans="3:7" x14ac:dyDescent="0.25">
      <c r="C84" s="97" t="s">
        <v>212</v>
      </c>
      <c r="D84" s="86" t="s">
        <v>213</v>
      </c>
      <c r="E84" s="90" t="s">
        <v>189</v>
      </c>
      <c r="F84" s="90">
        <v>2</v>
      </c>
      <c r="G84" s="80"/>
    </row>
    <row r="85" spans="3:7" x14ac:dyDescent="0.25">
      <c r="C85" s="97" t="s">
        <v>214</v>
      </c>
      <c r="D85" s="86" t="s">
        <v>215</v>
      </c>
      <c r="E85" s="53" t="s">
        <v>85</v>
      </c>
      <c r="F85" s="53">
        <v>10</v>
      </c>
      <c r="G85" s="53"/>
    </row>
    <row r="86" spans="3:7" x14ac:dyDescent="0.25">
      <c r="C86" s="97" t="s">
        <v>216</v>
      </c>
      <c r="D86" s="68" t="s">
        <v>217</v>
      </c>
      <c r="E86" s="53" t="s">
        <v>11</v>
      </c>
      <c r="F86" s="53">
        <v>3</v>
      </c>
      <c r="G86" s="53"/>
    </row>
    <row r="87" spans="3:7" x14ac:dyDescent="0.25">
      <c r="C87" s="97" t="s">
        <v>218</v>
      </c>
      <c r="D87" s="68" t="s">
        <v>219</v>
      </c>
      <c r="E87" s="53" t="s">
        <v>11</v>
      </c>
      <c r="F87" s="53">
        <v>20</v>
      </c>
      <c r="G87" s="53"/>
    </row>
    <row r="88" spans="3:7" x14ac:dyDescent="0.25">
      <c r="C88" s="97">
        <v>116</v>
      </c>
      <c r="D88" s="54" t="s">
        <v>220</v>
      </c>
      <c r="E88" s="53" t="s">
        <v>11</v>
      </c>
      <c r="F88" s="53">
        <v>0</v>
      </c>
      <c r="G88" s="53"/>
    </row>
    <row r="89" spans="3:7" x14ac:dyDescent="0.25">
      <c r="C89" s="97" t="s">
        <v>221</v>
      </c>
      <c r="D89" s="68" t="s">
        <v>222</v>
      </c>
      <c r="E89" s="53" t="s">
        <v>11</v>
      </c>
      <c r="F89" s="53">
        <v>3</v>
      </c>
      <c r="G89" s="53"/>
    </row>
    <row r="90" spans="3:7" x14ac:dyDescent="0.25">
      <c r="C90" s="97" t="s">
        <v>223</v>
      </c>
      <c r="D90" s="68" t="s">
        <v>224</v>
      </c>
      <c r="E90" s="53" t="s">
        <v>225</v>
      </c>
      <c r="F90" s="53">
        <v>1</v>
      </c>
      <c r="G90" s="53"/>
    </row>
    <row r="91" spans="3:7" x14ac:dyDescent="0.25">
      <c r="C91" s="97">
        <v>119</v>
      </c>
      <c r="D91" s="77" t="s">
        <v>226</v>
      </c>
      <c r="E91" s="53" t="s">
        <v>227</v>
      </c>
      <c r="F91" s="53">
        <v>100</v>
      </c>
      <c r="G91" s="53"/>
    </row>
    <row r="92" spans="3:7" x14ac:dyDescent="0.25">
      <c r="C92" s="97">
        <v>120</v>
      </c>
      <c r="D92" s="54" t="s">
        <v>228</v>
      </c>
      <c r="E92" s="53" t="s">
        <v>227</v>
      </c>
      <c r="F92" s="53">
        <v>200</v>
      </c>
      <c r="G92" s="53"/>
    </row>
    <row r="93" spans="3:7" x14ac:dyDescent="0.25">
      <c r="C93" s="97" t="s">
        <v>229</v>
      </c>
      <c r="D93" s="68" t="s">
        <v>230</v>
      </c>
      <c r="E93" s="53" t="s">
        <v>11</v>
      </c>
      <c r="F93" s="69">
        <v>5</v>
      </c>
      <c r="G93" s="69"/>
    </row>
    <row r="94" spans="3:7" x14ac:dyDescent="0.25">
      <c r="C94" s="97" t="s">
        <v>231</v>
      </c>
      <c r="D94" s="68" t="s">
        <v>232</v>
      </c>
      <c r="E94" s="53" t="s">
        <v>11</v>
      </c>
      <c r="F94" s="53">
        <v>10</v>
      </c>
      <c r="G94" s="53"/>
    </row>
    <row r="95" spans="3:7" x14ac:dyDescent="0.25">
      <c r="C95" s="97" t="s">
        <v>233</v>
      </c>
      <c r="D95" s="68" t="s">
        <v>234</v>
      </c>
      <c r="E95" s="53" t="s">
        <v>11</v>
      </c>
      <c r="F95" s="53">
        <v>10</v>
      </c>
      <c r="G95" s="53"/>
    </row>
    <row r="96" spans="3:7" x14ac:dyDescent="0.25">
      <c r="C96" s="97">
        <v>124</v>
      </c>
      <c r="D96" s="54" t="s">
        <v>235</v>
      </c>
      <c r="E96" s="53" t="s">
        <v>11</v>
      </c>
      <c r="F96" s="53">
        <v>0</v>
      </c>
      <c r="G96" s="53"/>
    </row>
    <row r="97" spans="3:7" x14ac:dyDescent="0.25">
      <c r="C97" s="97" t="s">
        <v>236</v>
      </c>
      <c r="D97" s="68" t="s">
        <v>237</v>
      </c>
      <c r="E97" s="53" t="s">
        <v>11</v>
      </c>
      <c r="F97" s="53">
        <v>2</v>
      </c>
      <c r="G97" s="53"/>
    </row>
    <row r="98" spans="3:7" x14ac:dyDescent="0.25">
      <c r="C98" s="97" t="s">
        <v>238</v>
      </c>
      <c r="D98" s="68" t="s">
        <v>239</v>
      </c>
      <c r="E98" s="53" t="s">
        <v>11</v>
      </c>
      <c r="F98" s="53">
        <v>2</v>
      </c>
      <c r="G98" s="53"/>
    </row>
    <row r="99" spans="3:7" x14ac:dyDescent="0.25">
      <c r="C99" s="97" t="s">
        <v>240</v>
      </c>
      <c r="D99" s="68" t="s">
        <v>241</v>
      </c>
      <c r="E99" s="53" t="s">
        <v>189</v>
      </c>
      <c r="F99" s="53">
        <v>2</v>
      </c>
      <c r="G99" s="53"/>
    </row>
    <row r="100" spans="3:7" x14ac:dyDescent="0.25">
      <c r="C100" s="97" t="s">
        <v>242</v>
      </c>
      <c r="D100" s="68" t="s">
        <v>243</v>
      </c>
      <c r="E100" s="53" t="s">
        <v>11</v>
      </c>
      <c r="F100" s="53">
        <v>2</v>
      </c>
      <c r="G100" s="53"/>
    </row>
    <row r="101" spans="3:7" x14ac:dyDescent="0.25">
      <c r="C101" s="98" t="s">
        <v>244</v>
      </c>
      <c r="D101" s="73" t="s">
        <v>245</v>
      </c>
      <c r="E101" s="81" t="s">
        <v>11</v>
      </c>
      <c r="F101" s="81">
        <v>50</v>
      </c>
      <c r="G101" s="81"/>
    </row>
    <row r="102" spans="3:7" x14ac:dyDescent="0.25">
      <c r="C102" s="97">
        <v>130</v>
      </c>
      <c r="D102" s="77" t="s">
        <v>246</v>
      </c>
      <c r="E102" s="53" t="s">
        <v>11</v>
      </c>
      <c r="F102" s="53">
        <v>2</v>
      </c>
      <c r="G102" s="53"/>
    </row>
    <row r="103" spans="3:7" ht="25.5" x14ac:dyDescent="0.25">
      <c r="C103" s="97" t="s">
        <v>247</v>
      </c>
      <c r="D103" s="68" t="s">
        <v>248</v>
      </c>
      <c r="E103" s="53" t="s">
        <v>11</v>
      </c>
      <c r="F103" s="53">
        <v>10</v>
      </c>
      <c r="G103" s="53"/>
    </row>
    <row r="104" spans="3:7" x14ac:dyDescent="0.25">
      <c r="C104" s="97">
        <v>132</v>
      </c>
      <c r="D104" s="54" t="s">
        <v>249</v>
      </c>
      <c r="E104" s="53" t="s">
        <v>11</v>
      </c>
      <c r="F104" s="53">
        <v>0</v>
      </c>
      <c r="G104" s="53"/>
    </row>
    <row r="105" spans="3:7" x14ac:dyDescent="0.25">
      <c r="C105" s="97" t="s">
        <v>250</v>
      </c>
      <c r="D105" s="68" t="s">
        <v>251</v>
      </c>
      <c r="E105" s="53" t="s">
        <v>11</v>
      </c>
      <c r="F105" s="53">
        <v>2</v>
      </c>
      <c r="G105" s="53"/>
    </row>
    <row r="106" spans="3:7" x14ac:dyDescent="0.25">
      <c r="C106" s="97">
        <v>134</v>
      </c>
      <c r="D106" s="54" t="s">
        <v>252</v>
      </c>
      <c r="E106" s="53" t="s">
        <v>85</v>
      </c>
      <c r="F106" s="53">
        <v>0</v>
      </c>
      <c r="G106" s="53"/>
    </row>
    <row r="107" spans="3:7" x14ac:dyDescent="0.25">
      <c r="C107" s="97" t="s">
        <v>253</v>
      </c>
      <c r="D107" s="68" t="s">
        <v>254</v>
      </c>
      <c r="E107" s="53" t="s">
        <v>11</v>
      </c>
      <c r="F107" s="53">
        <v>2</v>
      </c>
      <c r="G107" s="53"/>
    </row>
    <row r="108" spans="3:7" x14ac:dyDescent="0.25">
      <c r="C108" s="97" t="s">
        <v>255</v>
      </c>
      <c r="D108" s="68" t="s">
        <v>256</v>
      </c>
      <c r="E108" s="53" t="s">
        <v>11</v>
      </c>
      <c r="F108" s="53">
        <v>2</v>
      </c>
      <c r="G108" s="53"/>
    </row>
    <row r="109" spans="3:7" x14ac:dyDescent="0.25">
      <c r="C109" s="97" t="s">
        <v>257</v>
      </c>
      <c r="D109" s="68" t="s">
        <v>258</v>
      </c>
      <c r="E109" s="53" t="s">
        <v>11</v>
      </c>
      <c r="F109" s="53">
        <v>50</v>
      </c>
      <c r="G109" s="53"/>
    </row>
    <row r="110" spans="3:7" x14ac:dyDescent="0.25">
      <c r="C110" s="97" t="s">
        <v>259</v>
      </c>
      <c r="D110" s="68" t="s">
        <v>260</v>
      </c>
      <c r="E110" s="53" t="s">
        <v>11</v>
      </c>
      <c r="F110" s="53">
        <v>50</v>
      </c>
      <c r="G110" s="53"/>
    </row>
    <row r="111" spans="3:7" x14ac:dyDescent="0.25">
      <c r="C111" s="97" t="s">
        <v>261</v>
      </c>
      <c r="D111" s="68" t="s">
        <v>262</v>
      </c>
      <c r="E111" s="53" t="s">
        <v>11</v>
      </c>
      <c r="F111" s="53">
        <v>10</v>
      </c>
      <c r="G111" s="53"/>
    </row>
    <row r="112" spans="3:7" x14ac:dyDescent="0.25">
      <c r="C112" s="97">
        <v>140</v>
      </c>
      <c r="D112" s="54" t="s">
        <v>263</v>
      </c>
      <c r="E112" s="53" t="s">
        <v>11</v>
      </c>
      <c r="F112" s="53">
        <v>0</v>
      </c>
      <c r="G112" s="53"/>
    </row>
    <row r="113" spans="3:7" x14ac:dyDescent="0.25">
      <c r="C113" s="97">
        <v>141</v>
      </c>
      <c r="D113" s="82" t="s">
        <v>264</v>
      </c>
      <c r="E113" s="53" t="s">
        <v>85</v>
      </c>
      <c r="F113" s="53">
        <v>0</v>
      </c>
      <c r="G113" s="53"/>
    </row>
    <row r="114" spans="3:7" x14ac:dyDescent="0.25">
      <c r="C114" s="97" t="s">
        <v>265</v>
      </c>
      <c r="D114" s="68" t="s">
        <v>266</v>
      </c>
      <c r="E114" s="53" t="s">
        <v>11</v>
      </c>
      <c r="F114" s="53">
        <v>3</v>
      </c>
      <c r="G114" s="53"/>
    </row>
    <row r="115" spans="3:7" x14ac:dyDescent="0.25">
      <c r="C115" s="97" t="s">
        <v>267</v>
      </c>
      <c r="D115" s="68" t="s">
        <v>268</v>
      </c>
      <c r="E115" s="53" t="s">
        <v>11</v>
      </c>
      <c r="F115" s="53">
        <v>5</v>
      </c>
      <c r="G115" s="53"/>
    </row>
    <row r="116" spans="3:7" x14ac:dyDescent="0.25">
      <c r="C116" s="97" t="s">
        <v>269</v>
      </c>
      <c r="D116" s="68" t="s">
        <v>270</v>
      </c>
      <c r="E116" s="53" t="s">
        <v>11</v>
      </c>
      <c r="F116" s="53">
        <v>5</v>
      </c>
      <c r="G116" s="53"/>
    </row>
    <row r="117" spans="3:7" x14ac:dyDescent="0.25">
      <c r="C117" s="97" t="s">
        <v>271</v>
      </c>
      <c r="D117" s="68" t="s">
        <v>272</v>
      </c>
      <c r="E117" s="53" t="s">
        <v>11</v>
      </c>
      <c r="F117" s="53">
        <v>5</v>
      </c>
      <c r="G117" s="53"/>
    </row>
    <row r="118" spans="3:7" x14ac:dyDescent="0.25">
      <c r="C118" s="97" t="s">
        <v>273</v>
      </c>
      <c r="D118" s="68" t="s">
        <v>274</v>
      </c>
      <c r="E118" s="53" t="s">
        <v>11</v>
      </c>
      <c r="F118" s="53">
        <v>5</v>
      </c>
      <c r="G118" s="53"/>
    </row>
    <row r="119" spans="3:7" x14ac:dyDescent="0.25">
      <c r="C119" s="97" t="s">
        <v>275</v>
      </c>
      <c r="D119" s="54" t="s">
        <v>276</v>
      </c>
      <c r="E119" s="53" t="s">
        <v>11</v>
      </c>
      <c r="F119" s="53">
        <v>0</v>
      </c>
      <c r="G119" s="53"/>
    </row>
    <row r="120" spans="3:7" x14ac:dyDescent="0.25">
      <c r="C120" s="97" t="s">
        <v>277</v>
      </c>
      <c r="D120" s="68" t="s">
        <v>278</v>
      </c>
      <c r="E120" s="53" t="s">
        <v>11</v>
      </c>
      <c r="F120" s="53">
        <v>1</v>
      </c>
      <c r="G120" s="53"/>
    </row>
    <row r="121" spans="3:7" x14ac:dyDescent="0.25">
      <c r="C121" s="97" t="s">
        <v>279</v>
      </c>
      <c r="D121" s="68" t="s">
        <v>280</v>
      </c>
      <c r="E121" s="53" t="s">
        <v>11</v>
      </c>
      <c r="F121" s="53">
        <v>1</v>
      </c>
      <c r="G121" s="53"/>
    </row>
    <row r="122" spans="3:7" x14ac:dyDescent="0.25">
      <c r="C122" s="97" t="s">
        <v>281</v>
      </c>
      <c r="D122" s="68" t="s">
        <v>282</v>
      </c>
      <c r="E122" s="53" t="s">
        <v>11</v>
      </c>
      <c r="F122" s="53">
        <v>1</v>
      </c>
      <c r="G122" s="53"/>
    </row>
    <row r="123" spans="3:7" x14ac:dyDescent="0.25">
      <c r="C123" s="97" t="s">
        <v>283</v>
      </c>
      <c r="D123" s="54" t="s">
        <v>284</v>
      </c>
      <c r="E123" s="53" t="s">
        <v>11</v>
      </c>
      <c r="F123" s="53">
        <v>0</v>
      </c>
      <c r="G123" s="53"/>
    </row>
    <row r="124" spans="3:7" x14ac:dyDescent="0.25">
      <c r="C124" s="97" t="s">
        <v>285</v>
      </c>
      <c r="D124" s="54" t="s">
        <v>286</v>
      </c>
      <c r="E124" s="53" t="s">
        <v>11</v>
      </c>
      <c r="F124" s="53">
        <v>0</v>
      </c>
      <c r="G124" s="53"/>
    </row>
    <row r="125" spans="3:7" x14ac:dyDescent="0.25">
      <c r="C125" s="97" t="s">
        <v>287</v>
      </c>
      <c r="D125" s="68" t="s">
        <v>288</v>
      </c>
      <c r="E125" s="53" t="s">
        <v>11</v>
      </c>
      <c r="F125" s="53">
        <v>1</v>
      </c>
      <c r="G125" s="53"/>
    </row>
    <row r="126" spans="3:7" x14ac:dyDescent="0.25">
      <c r="C126" s="97" t="s">
        <v>289</v>
      </c>
      <c r="D126" s="68" t="s">
        <v>290</v>
      </c>
      <c r="E126" s="53" t="s">
        <v>11</v>
      </c>
      <c r="F126" s="53">
        <v>5</v>
      </c>
      <c r="G126" s="53"/>
    </row>
    <row r="127" spans="3:7" x14ac:dyDescent="0.25">
      <c r="C127" s="97" t="s">
        <v>291</v>
      </c>
      <c r="D127" s="68" t="s">
        <v>292</v>
      </c>
      <c r="E127" s="53" t="s">
        <v>11</v>
      </c>
      <c r="F127" s="53">
        <v>5</v>
      </c>
      <c r="G127" s="53"/>
    </row>
    <row r="128" spans="3:7" x14ac:dyDescent="0.25">
      <c r="C128" s="97" t="s">
        <v>293</v>
      </c>
      <c r="D128" s="68" t="s">
        <v>294</v>
      </c>
      <c r="E128" s="53" t="s">
        <v>85</v>
      </c>
      <c r="F128" s="53">
        <v>10</v>
      </c>
      <c r="G128" s="53"/>
    </row>
    <row r="129" spans="3:7" x14ac:dyDescent="0.25">
      <c r="C129" s="97" t="s">
        <v>295</v>
      </c>
      <c r="D129" s="68" t="s">
        <v>296</v>
      </c>
      <c r="E129" s="53" t="s">
        <v>11</v>
      </c>
      <c r="F129" s="53">
        <v>1</v>
      </c>
      <c r="G129" s="53"/>
    </row>
    <row r="130" spans="3:7" x14ac:dyDescent="0.25">
      <c r="C130" s="97" t="s">
        <v>297</v>
      </c>
      <c r="D130" s="86" t="s">
        <v>298</v>
      </c>
      <c r="E130" s="53" t="s">
        <v>11</v>
      </c>
      <c r="F130" s="53">
        <v>2</v>
      </c>
      <c r="G130" s="53"/>
    </row>
    <row r="131" spans="3:7" ht="25.5" x14ac:dyDescent="0.25">
      <c r="C131" s="97" t="s">
        <v>299</v>
      </c>
      <c r="D131" s="54" t="s">
        <v>300</v>
      </c>
      <c r="E131" s="53" t="s">
        <v>11</v>
      </c>
      <c r="F131" s="53">
        <v>0</v>
      </c>
      <c r="G131" s="53"/>
    </row>
    <row r="132" spans="3:7" x14ac:dyDescent="0.25">
      <c r="C132" s="97" t="s">
        <v>301</v>
      </c>
      <c r="D132" s="68" t="s">
        <v>302</v>
      </c>
      <c r="E132" s="53" t="s">
        <v>11</v>
      </c>
      <c r="F132" s="53">
        <v>50</v>
      </c>
      <c r="G132" s="53"/>
    </row>
    <row r="133" spans="3:7" x14ac:dyDescent="0.25">
      <c r="C133" s="97" t="s">
        <v>303</v>
      </c>
      <c r="D133" s="68" t="s">
        <v>304</v>
      </c>
      <c r="E133" s="53" t="s">
        <v>11</v>
      </c>
      <c r="F133" s="53">
        <v>3</v>
      </c>
      <c r="G133" s="53"/>
    </row>
    <row r="134" spans="3:7" x14ac:dyDescent="0.25">
      <c r="C134" s="97" t="s">
        <v>305</v>
      </c>
      <c r="D134" s="87" t="s">
        <v>306</v>
      </c>
      <c r="E134" s="58" t="s">
        <v>85</v>
      </c>
      <c r="F134" s="58">
        <v>5</v>
      </c>
      <c r="G134" s="58"/>
    </row>
    <row r="135" spans="3:7" x14ac:dyDescent="0.25">
      <c r="C135" s="97" t="s">
        <v>307</v>
      </c>
      <c r="D135" s="68" t="s">
        <v>308</v>
      </c>
      <c r="E135" s="53" t="s">
        <v>11</v>
      </c>
      <c r="F135" s="53">
        <v>5</v>
      </c>
      <c r="G135" s="53"/>
    </row>
    <row r="136" spans="3:7" x14ac:dyDescent="0.25">
      <c r="C136" s="97" t="s">
        <v>309</v>
      </c>
      <c r="D136" s="68" t="s">
        <v>310</v>
      </c>
      <c r="E136" s="53" t="s">
        <v>11</v>
      </c>
      <c r="F136" s="53">
        <v>5</v>
      </c>
      <c r="G136" s="53"/>
    </row>
    <row r="137" spans="3:7" x14ac:dyDescent="0.25">
      <c r="C137" s="97" t="s">
        <v>311</v>
      </c>
      <c r="D137" s="68" t="s">
        <v>312</v>
      </c>
      <c r="E137" s="53" t="s">
        <v>11</v>
      </c>
      <c r="F137" s="53">
        <v>4</v>
      </c>
      <c r="G137" s="53"/>
    </row>
    <row r="138" spans="3:7" x14ac:dyDescent="0.25">
      <c r="C138" s="97" t="s">
        <v>313</v>
      </c>
      <c r="D138" s="68" t="s">
        <v>314</v>
      </c>
      <c r="E138" s="53" t="s">
        <v>105</v>
      </c>
      <c r="F138" s="53">
        <v>160</v>
      </c>
      <c r="G138" s="53"/>
    </row>
    <row r="139" spans="3:7" x14ac:dyDescent="0.25">
      <c r="C139" s="97" t="s">
        <v>315</v>
      </c>
      <c r="D139" s="54" t="s">
        <v>316</v>
      </c>
      <c r="E139" s="53" t="s">
        <v>317</v>
      </c>
      <c r="F139" s="53">
        <v>0</v>
      </c>
      <c r="G139" s="53"/>
    </row>
    <row r="140" spans="3:7" x14ac:dyDescent="0.25">
      <c r="C140" s="97" t="s">
        <v>318</v>
      </c>
      <c r="D140" s="54" t="s">
        <v>319</v>
      </c>
      <c r="E140" s="53" t="s">
        <v>11</v>
      </c>
      <c r="F140" s="53">
        <v>10</v>
      </c>
      <c r="G140" s="53"/>
    </row>
    <row r="141" spans="3:7" x14ac:dyDescent="0.25">
      <c r="C141" s="97" t="s">
        <v>320</v>
      </c>
      <c r="D141" s="54" t="s">
        <v>321</v>
      </c>
      <c r="E141" s="53" t="s">
        <v>11</v>
      </c>
      <c r="F141" s="53">
        <v>20</v>
      </c>
      <c r="G141" s="53"/>
    </row>
    <row r="142" spans="3:7" x14ac:dyDescent="0.25">
      <c r="C142" s="97" t="s">
        <v>322</v>
      </c>
      <c r="D142" s="54" t="s">
        <v>323</v>
      </c>
      <c r="E142" s="53" t="s">
        <v>11</v>
      </c>
      <c r="F142" s="53">
        <v>30</v>
      </c>
      <c r="G142" s="53"/>
    </row>
    <row r="143" spans="3:7" ht="25.5" x14ac:dyDescent="0.25">
      <c r="C143" s="97" t="s">
        <v>324</v>
      </c>
      <c r="D143" s="54" t="s">
        <v>325</v>
      </c>
      <c r="E143" s="53" t="s">
        <v>11</v>
      </c>
      <c r="F143" s="53">
        <v>0</v>
      </c>
      <c r="G143" s="53"/>
    </row>
    <row r="144" spans="3:7" ht="25.5" x14ac:dyDescent="0.25">
      <c r="C144" s="97" t="s">
        <v>326</v>
      </c>
      <c r="D144" s="54" t="s">
        <v>327</v>
      </c>
      <c r="E144" s="53" t="s">
        <v>11</v>
      </c>
      <c r="F144" s="53">
        <v>0</v>
      </c>
      <c r="G144" s="84" t="s">
        <v>328</v>
      </c>
    </row>
    <row r="145" spans="3:7" ht="25.5" x14ac:dyDescent="0.25">
      <c r="C145" s="97" t="s">
        <v>329</v>
      </c>
      <c r="D145" s="85" t="s">
        <v>330</v>
      </c>
      <c r="E145" s="53" t="s">
        <v>11</v>
      </c>
      <c r="F145" s="53">
        <v>1</v>
      </c>
      <c r="G145" s="53"/>
    </row>
    <row r="146" spans="3:7" x14ac:dyDescent="0.25">
      <c r="C146" s="97" t="s">
        <v>331</v>
      </c>
      <c r="D146" s="54" t="s">
        <v>332</v>
      </c>
      <c r="E146" s="53" t="s">
        <v>11</v>
      </c>
      <c r="F146" s="53">
        <v>0</v>
      </c>
      <c r="G146" s="53"/>
    </row>
    <row r="147" spans="3:7" x14ac:dyDescent="0.25">
      <c r="C147" s="97" t="s">
        <v>333</v>
      </c>
      <c r="D147" s="54" t="s">
        <v>334</v>
      </c>
      <c r="E147" s="53" t="s">
        <v>11</v>
      </c>
      <c r="F147" s="53">
        <v>2</v>
      </c>
      <c r="G147" s="53"/>
    </row>
    <row r="148" spans="3:7" x14ac:dyDescent="0.25">
      <c r="C148" s="97" t="s">
        <v>315</v>
      </c>
      <c r="D148" s="68" t="s">
        <v>335</v>
      </c>
      <c r="E148" s="53" t="s">
        <v>11</v>
      </c>
      <c r="F148" s="53">
        <v>6</v>
      </c>
      <c r="G148" s="53"/>
    </row>
    <row r="149" spans="3:7" x14ac:dyDescent="0.25">
      <c r="C149" s="97" t="s">
        <v>336</v>
      </c>
      <c r="D149" s="54" t="s">
        <v>337</v>
      </c>
      <c r="E149" s="53" t="s">
        <v>338</v>
      </c>
      <c r="F149" s="53">
        <v>0</v>
      </c>
      <c r="G149" s="53"/>
    </row>
    <row r="150" spans="3:7" x14ac:dyDescent="0.25">
      <c r="C150" s="97" t="s">
        <v>339</v>
      </c>
      <c r="D150" s="83" t="s">
        <v>340</v>
      </c>
      <c r="E150" s="53" t="s">
        <v>11</v>
      </c>
      <c r="F150" s="53">
        <v>1</v>
      </c>
      <c r="G150" s="53"/>
    </row>
    <row r="151" spans="3:7" x14ac:dyDescent="0.25">
      <c r="C151" s="97" t="s">
        <v>341</v>
      </c>
      <c r="D151" s="54" t="s">
        <v>342</v>
      </c>
      <c r="E151" s="53" t="s">
        <v>11</v>
      </c>
      <c r="F151" s="53">
        <v>0</v>
      </c>
      <c r="G151" s="53"/>
    </row>
    <row r="152" spans="3:7" x14ac:dyDescent="0.25">
      <c r="C152" s="97" t="s">
        <v>318</v>
      </c>
      <c r="D152" s="68" t="s">
        <v>343</v>
      </c>
      <c r="E152" s="53"/>
      <c r="F152" s="69">
        <v>10</v>
      </c>
      <c r="G152" s="53"/>
    </row>
    <row r="153" spans="3:7" ht="38.25" x14ac:dyDescent="0.25">
      <c r="C153" s="97" t="s">
        <v>320</v>
      </c>
      <c r="D153" s="68" t="s">
        <v>344</v>
      </c>
      <c r="E153" s="53" t="s">
        <v>11</v>
      </c>
      <c r="F153" s="69">
        <v>10</v>
      </c>
      <c r="G153" s="69" t="s">
        <v>345</v>
      </c>
    </row>
    <row r="154" spans="3:7" x14ac:dyDescent="0.25">
      <c r="C154" s="97" t="s">
        <v>322</v>
      </c>
      <c r="D154" s="68" t="s">
        <v>346</v>
      </c>
      <c r="E154" s="53" t="s">
        <v>11</v>
      </c>
      <c r="F154" s="69">
        <v>10</v>
      </c>
      <c r="G154" s="69">
        <v>601881103</v>
      </c>
    </row>
    <row r="155" spans="3:7" x14ac:dyDescent="0.25">
      <c r="C155" s="97" t="s">
        <v>324</v>
      </c>
      <c r="D155" s="68" t="s">
        <v>347</v>
      </c>
      <c r="E155" s="53"/>
      <c r="F155" s="69">
        <v>10</v>
      </c>
      <c r="G155" s="69"/>
    </row>
    <row r="156" spans="3:7" x14ac:dyDescent="0.25">
      <c r="C156" s="97" t="s">
        <v>326</v>
      </c>
      <c r="D156" s="68" t="s">
        <v>348</v>
      </c>
      <c r="E156" s="53" t="s">
        <v>11</v>
      </c>
      <c r="F156" s="69">
        <v>5</v>
      </c>
      <c r="G156" s="69"/>
    </row>
    <row r="157" spans="3:7" x14ac:dyDescent="0.25">
      <c r="C157" s="97" t="s">
        <v>329</v>
      </c>
      <c r="D157" s="68" t="s">
        <v>349</v>
      </c>
      <c r="E157" s="58" t="s">
        <v>11</v>
      </c>
      <c r="F157" s="58">
        <v>2</v>
      </c>
      <c r="G157" s="58"/>
    </row>
    <row r="158" spans="3:7" x14ac:dyDescent="0.25">
      <c r="C158" s="97" t="s">
        <v>331</v>
      </c>
      <c r="D158" s="59" t="s">
        <v>350</v>
      </c>
      <c r="E158" s="53" t="s">
        <v>85</v>
      </c>
      <c r="F158" s="53">
        <v>0</v>
      </c>
      <c r="G158" s="53"/>
    </row>
    <row r="159" spans="3:7" x14ac:dyDescent="0.25">
      <c r="C159" s="97" t="s">
        <v>333</v>
      </c>
      <c r="D159" s="68" t="s">
        <v>351</v>
      </c>
      <c r="E159" s="53" t="s">
        <v>11</v>
      </c>
      <c r="F159" s="53">
        <v>5</v>
      </c>
      <c r="G159" s="53"/>
    </row>
    <row r="160" spans="3:7" x14ac:dyDescent="0.25">
      <c r="C160" s="97" t="s">
        <v>352</v>
      </c>
      <c r="D160" s="88" t="s">
        <v>353</v>
      </c>
      <c r="E160" s="65" t="s">
        <v>11</v>
      </c>
      <c r="F160" s="65">
        <v>2</v>
      </c>
      <c r="G160" s="65"/>
    </row>
    <row r="161" spans="3:7" x14ac:dyDescent="0.25">
      <c r="C161" s="97" t="s">
        <v>336</v>
      </c>
      <c r="D161" s="88" t="s">
        <v>354</v>
      </c>
      <c r="E161" s="65" t="s">
        <v>11</v>
      </c>
      <c r="F161" s="65">
        <v>10</v>
      </c>
      <c r="G161" s="65"/>
    </row>
    <row r="162" spans="3:7" x14ac:dyDescent="0.25">
      <c r="C162" s="97" t="s">
        <v>339</v>
      </c>
      <c r="D162" s="88" t="s">
        <v>355</v>
      </c>
      <c r="E162" s="65" t="s">
        <v>11</v>
      </c>
      <c r="F162" s="65">
        <v>10</v>
      </c>
      <c r="G162" s="65"/>
    </row>
    <row r="163" spans="3:7" x14ac:dyDescent="0.25">
      <c r="C163" s="97" t="s">
        <v>341</v>
      </c>
      <c r="D163" s="76" t="s">
        <v>356</v>
      </c>
      <c r="E163" s="65" t="s">
        <v>11</v>
      </c>
      <c r="F163" s="53">
        <v>1</v>
      </c>
      <c r="G163" s="53"/>
    </row>
    <row r="164" spans="3:7" ht="19.5" thickBot="1" x14ac:dyDescent="0.3">
      <c r="C164" s="123" t="s">
        <v>357</v>
      </c>
      <c r="D164" s="124"/>
      <c r="E164" s="124"/>
      <c r="F164" s="124"/>
      <c r="G164" s="125"/>
    </row>
    <row r="165" spans="3:7" ht="18.75" x14ac:dyDescent="0.25">
      <c r="C165" s="96" t="s">
        <v>358</v>
      </c>
      <c r="D165" s="72" t="s">
        <v>359</v>
      </c>
      <c r="E165" s="53" t="s">
        <v>11</v>
      </c>
      <c r="F165" s="61">
        <v>1</v>
      </c>
      <c r="G165" s="93"/>
    </row>
    <row r="166" spans="3:7" x14ac:dyDescent="0.25">
      <c r="C166" s="96" t="s">
        <v>360</v>
      </c>
      <c r="D166" s="72" t="s">
        <v>361</v>
      </c>
      <c r="E166" s="61" t="s">
        <v>225</v>
      </c>
      <c r="F166" s="61">
        <v>2</v>
      </c>
      <c r="G166" s="61"/>
    </row>
    <row r="167" spans="3:7" x14ac:dyDescent="0.25">
      <c r="C167" s="96" t="s">
        <v>362</v>
      </c>
      <c r="D167" s="54" t="s">
        <v>363</v>
      </c>
      <c r="E167" s="53" t="s">
        <v>364</v>
      </c>
      <c r="F167" s="53">
        <v>0</v>
      </c>
      <c r="G167" s="53"/>
    </row>
    <row r="168" spans="3:7" ht="89.25" x14ac:dyDescent="0.25">
      <c r="C168" s="96" t="s">
        <v>365</v>
      </c>
      <c r="D168" s="68" t="s">
        <v>366</v>
      </c>
      <c r="E168" s="53" t="s">
        <v>367</v>
      </c>
      <c r="F168" s="53">
        <v>1</v>
      </c>
      <c r="G168" s="53" t="s">
        <v>368</v>
      </c>
    </row>
    <row r="169" spans="3:7" ht="89.25" x14ac:dyDescent="0.25">
      <c r="C169" s="96" t="s">
        <v>369</v>
      </c>
      <c r="D169" s="68" t="s">
        <v>370</v>
      </c>
      <c r="E169" s="53" t="s">
        <v>367</v>
      </c>
      <c r="F169" s="53">
        <v>1</v>
      </c>
      <c r="G169" s="53" t="s">
        <v>368</v>
      </c>
    </row>
    <row r="170" spans="3:7" ht="89.25" x14ac:dyDescent="0.25">
      <c r="C170" s="96" t="s">
        <v>371</v>
      </c>
      <c r="D170" s="68" t="s">
        <v>372</v>
      </c>
      <c r="E170" s="53" t="s">
        <v>364</v>
      </c>
      <c r="F170" s="53">
        <v>60</v>
      </c>
      <c r="G170" s="53" t="s">
        <v>368</v>
      </c>
    </row>
    <row r="171" spans="3:7" ht="89.25" x14ac:dyDescent="0.25">
      <c r="C171" s="96" t="s">
        <v>373</v>
      </c>
      <c r="D171" s="68" t="s">
        <v>374</v>
      </c>
      <c r="E171" s="53" t="s">
        <v>12</v>
      </c>
      <c r="F171" s="53">
        <v>90</v>
      </c>
      <c r="G171" s="53" t="s">
        <v>368</v>
      </c>
    </row>
    <row r="172" spans="3:7" ht="89.25" x14ac:dyDescent="0.25">
      <c r="C172" s="96" t="s">
        <v>375</v>
      </c>
      <c r="D172" s="68" t="s">
        <v>376</v>
      </c>
      <c r="E172" s="53" t="s">
        <v>12</v>
      </c>
      <c r="F172" s="53">
        <v>200</v>
      </c>
      <c r="G172" s="53" t="s">
        <v>368</v>
      </c>
    </row>
    <row r="173" spans="3:7" ht="89.25" x14ac:dyDescent="0.25">
      <c r="C173" s="96" t="s">
        <v>377</v>
      </c>
      <c r="D173" s="68" t="s">
        <v>378</v>
      </c>
      <c r="E173" s="53" t="s">
        <v>12</v>
      </c>
      <c r="F173" s="53">
        <v>300</v>
      </c>
      <c r="G173" s="53" t="s">
        <v>368</v>
      </c>
    </row>
    <row r="174" spans="3:7" ht="89.25" x14ac:dyDescent="0.25">
      <c r="C174" s="96" t="s">
        <v>379</v>
      </c>
      <c r="D174" s="68" t="s">
        <v>380</v>
      </c>
      <c r="E174" s="53" t="s">
        <v>381</v>
      </c>
      <c r="F174" s="53">
        <v>0</v>
      </c>
      <c r="G174" s="53" t="s">
        <v>368</v>
      </c>
    </row>
    <row r="175" spans="3:7" ht="89.25" x14ac:dyDescent="0.25">
      <c r="C175" s="96" t="s">
        <v>382</v>
      </c>
      <c r="D175" s="68" t="s">
        <v>383</v>
      </c>
      <c r="E175" s="53" t="s">
        <v>364</v>
      </c>
      <c r="F175" s="53">
        <v>0</v>
      </c>
      <c r="G175" s="53" t="s">
        <v>368</v>
      </c>
    </row>
    <row r="176" spans="3:7" ht="89.25" x14ac:dyDescent="0.25">
      <c r="C176" s="96" t="s">
        <v>384</v>
      </c>
      <c r="D176" s="68" t="s">
        <v>385</v>
      </c>
      <c r="E176" s="53" t="s">
        <v>364</v>
      </c>
      <c r="F176" s="53">
        <v>0</v>
      </c>
      <c r="G176" s="53" t="s">
        <v>368</v>
      </c>
    </row>
    <row r="177" spans="3:7" ht="90" thickBot="1" x14ac:dyDescent="0.3">
      <c r="C177" s="96" t="s">
        <v>386</v>
      </c>
      <c r="D177" s="95" t="s">
        <v>387</v>
      </c>
      <c r="E177" s="53" t="s">
        <v>11</v>
      </c>
      <c r="F177" s="94">
        <v>18</v>
      </c>
      <c r="G177" s="53" t="s">
        <v>368</v>
      </c>
    </row>
    <row r="178" spans="3:7" ht="16.5" thickBot="1" x14ac:dyDescent="0.3">
      <c r="C178" s="114" t="s">
        <v>388</v>
      </c>
      <c r="D178" s="115"/>
      <c r="E178" s="115"/>
      <c r="F178" s="115"/>
      <c r="G178" s="116"/>
    </row>
    <row r="179" spans="3:7" ht="15.75" x14ac:dyDescent="0.25">
      <c r="C179" s="101" t="s">
        <v>389</v>
      </c>
      <c r="D179" s="92" t="s">
        <v>390</v>
      </c>
      <c r="E179" s="53" t="s">
        <v>11</v>
      </c>
      <c r="F179" s="53">
        <v>3</v>
      </c>
      <c r="G179" s="91"/>
    </row>
    <row r="180" spans="3:7" x14ac:dyDescent="0.25">
      <c r="C180" s="101" t="s">
        <v>391</v>
      </c>
      <c r="D180" s="68" t="s">
        <v>392</v>
      </c>
      <c r="E180" s="53" t="s">
        <v>11</v>
      </c>
      <c r="F180" s="53">
        <v>500</v>
      </c>
      <c r="G180" s="53"/>
    </row>
    <row r="181" spans="3:7" x14ac:dyDescent="0.25">
      <c r="C181" s="101" t="s">
        <v>393</v>
      </c>
      <c r="D181" s="87" t="s">
        <v>394</v>
      </c>
      <c r="E181" s="53" t="s">
        <v>11</v>
      </c>
      <c r="F181" s="53">
        <v>5</v>
      </c>
      <c r="G181" s="53"/>
    </row>
    <row r="182" spans="3:7" x14ac:dyDescent="0.25">
      <c r="C182" s="101" t="s">
        <v>395</v>
      </c>
      <c r="D182" s="87" t="s">
        <v>396</v>
      </c>
      <c r="E182" s="53" t="s">
        <v>11</v>
      </c>
      <c r="F182" s="53">
        <v>50</v>
      </c>
      <c r="G182" s="53"/>
    </row>
    <row r="183" spans="3:7" x14ac:dyDescent="0.25">
      <c r="C183" s="101" t="s">
        <v>397</v>
      </c>
      <c r="D183" s="68" t="s">
        <v>398</v>
      </c>
      <c r="E183" s="53" t="s">
        <v>85</v>
      </c>
      <c r="F183" s="53">
        <v>50</v>
      </c>
      <c r="G183" s="53"/>
    </row>
    <row r="184" spans="3:7" x14ac:dyDescent="0.25">
      <c r="C184" s="101" t="s">
        <v>399</v>
      </c>
      <c r="D184" s="68" t="s">
        <v>400</v>
      </c>
      <c r="E184" s="53" t="s">
        <v>11</v>
      </c>
      <c r="F184" s="53">
        <v>30</v>
      </c>
      <c r="G184" s="53"/>
    </row>
    <row r="185" spans="3:7" x14ac:dyDescent="0.25">
      <c r="C185" s="101" t="s">
        <v>401</v>
      </c>
      <c r="D185" s="68" t="s">
        <v>402</v>
      </c>
      <c r="E185" s="53" t="s">
        <v>11</v>
      </c>
      <c r="F185" s="53">
        <v>10</v>
      </c>
      <c r="G185" s="53"/>
    </row>
    <row r="186" spans="3:7" ht="25.5" x14ac:dyDescent="0.25">
      <c r="C186" s="101" t="s">
        <v>403</v>
      </c>
      <c r="D186" s="54" t="s">
        <v>404</v>
      </c>
      <c r="E186" s="53" t="s">
        <v>11</v>
      </c>
      <c r="F186" s="53">
        <v>0</v>
      </c>
      <c r="G186" s="53"/>
    </row>
    <row r="187" spans="3:7" ht="25.5" x14ac:dyDescent="0.25">
      <c r="C187" s="101" t="s">
        <v>405</v>
      </c>
      <c r="D187" s="68" t="s">
        <v>406</v>
      </c>
      <c r="E187" s="53" t="s">
        <v>11</v>
      </c>
      <c r="F187" s="53">
        <v>50</v>
      </c>
      <c r="G187" s="53"/>
    </row>
    <row r="188" spans="3:7" x14ac:dyDescent="0.25">
      <c r="C188" s="101" t="s">
        <v>407</v>
      </c>
      <c r="D188" s="72" t="s">
        <v>408</v>
      </c>
      <c r="E188" s="61" t="s">
        <v>11</v>
      </c>
      <c r="F188" s="61">
        <v>100</v>
      </c>
      <c r="G188" s="61"/>
    </row>
    <row r="189" spans="3:7" x14ac:dyDescent="0.25">
      <c r="C189" s="101" t="s">
        <v>409</v>
      </c>
      <c r="D189" s="72" t="s">
        <v>410</v>
      </c>
      <c r="E189" s="61" t="s">
        <v>11</v>
      </c>
      <c r="F189" s="61">
        <v>2</v>
      </c>
      <c r="G189" s="61"/>
    </row>
    <row r="190" spans="3:7" x14ac:dyDescent="0.25">
      <c r="C190" s="101" t="s">
        <v>411</v>
      </c>
      <c r="D190" s="72" t="s">
        <v>412</v>
      </c>
      <c r="E190" s="61" t="s">
        <v>11</v>
      </c>
      <c r="F190" s="61">
        <v>2</v>
      </c>
      <c r="G190" s="61"/>
    </row>
    <row r="191" spans="3:7" x14ac:dyDescent="0.25">
      <c r="C191" s="101" t="s">
        <v>413</v>
      </c>
      <c r="D191" s="89" t="s">
        <v>414</v>
      </c>
      <c r="E191" s="63" t="s">
        <v>11</v>
      </c>
      <c r="F191" s="63">
        <v>10</v>
      </c>
      <c r="G191" s="63"/>
    </row>
    <row r="192" spans="3:7" ht="25.5" x14ac:dyDescent="0.25">
      <c r="C192" s="101" t="s">
        <v>415</v>
      </c>
      <c r="D192" s="89" t="s">
        <v>416</v>
      </c>
      <c r="E192" s="63" t="s">
        <v>11</v>
      </c>
      <c r="F192" s="63">
        <v>5</v>
      </c>
      <c r="G192" s="63"/>
    </row>
    <row r="193" spans="3:7" x14ac:dyDescent="0.25">
      <c r="C193" s="101" t="s">
        <v>417</v>
      </c>
      <c r="D193" s="76" t="s">
        <v>418</v>
      </c>
      <c r="E193" s="64" t="s">
        <v>11</v>
      </c>
      <c r="F193" s="64">
        <v>20</v>
      </c>
      <c r="G193" s="64"/>
    </row>
    <row r="194" spans="3:7" x14ac:dyDescent="0.25">
      <c r="C194" s="101" t="s">
        <v>419</v>
      </c>
      <c r="D194" s="68" t="s">
        <v>420</v>
      </c>
      <c r="E194" s="53" t="s">
        <v>85</v>
      </c>
      <c r="F194" s="53">
        <v>30</v>
      </c>
      <c r="G194" s="53"/>
    </row>
    <row r="195" spans="3:7" x14ac:dyDescent="0.25">
      <c r="C195" s="101" t="s">
        <v>421</v>
      </c>
      <c r="D195" s="54" t="s">
        <v>422</v>
      </c>
      <c r="E195" s="53" t="s">
        <v>11</v>
      </c>
      <c r="F195" s="53">
        <v>0</v>
      </c>
      <c r="G195" s="53"/>
    </row>
    <row r="196" spans="3:7" x14ac:dyDescent="0.25">
      <c r="C196" s="101" t="s">
        <v>423</v>
      </c>
      <c r="D196" s="54" t="s">
        <v>424</v>
      </c>
      <c r="E196" s="53" t="s">
        <v>11</v>
      </c>
      <c r="F196" s="53">
        <v>0</v>
      </c>
      <c r="G196" s="53"/>
    </row>
    <row r="197" spans="3:7" x14ac:dyDescent="0.25">
      <c r="C197" s="101" t="s">
        <v>425</v>
      </c>
      <c r="D197" s="87" t="s">
        <v>426</v>
      </c>
      <c r="E197" s="53" t="s">
        <v>427</v>
      </c>
      <c r="F197" s="53">
        <v>50</v>
      </c>
      <c r="G197" s="53"/>
    </row>
    <row r="198" spans="3:7" x14ac:dyDescent="0.25">
      <c r="C198" s="101" t="s">
        <v>428</v>
      </c>
      <c r="D198" s="87" t="s">
        <v>429</v>
      </c>
      <c r="E198" s="53" t="s">
        <v>427</v>
      </c>
      <c r="F198" s="53">
        <v>50</v>
      </c>
      <c r="G198" s="53"/>
    </row>
    <row r="199" spans="3:7" x14ac:dyDescent="0.25">
      <c r="C199" s="101" t="s">
        <v>430</v>
      </c>
      <c r="D199" s="87" t="s">
        <v>431</v>
      </c>
      <c r="E199" s="53" t="s">
        <v>427</v>
      </c>
      <c r="F199" s="53">
        <v>50</v>
      </c>
      <c r="G199" s="53"/>
    </row>
    <row r="200" spans="3:7" x14ac:dyDescent="0.25">
      <c r="C200" s="101" t="s">
        <v>432</v>
      </c>
      <c r="D200" s="60" t="s">
        <v>433</v>
      </c>
      <c r="E200" s="53" t="s">
        <v>11</v>
      </c>
      <c r="F200" s="61">
        <v>0</v>
      </c>
      <c r="G200" s="61"/>
    </row>
    <row r="201" spans="3:7" x14ac:dyDescent="0.25">
      <c r="C201" s="101" t="s">
        <v>434</v>
      </c>
      <c r="D201" s="72" t="s">
        <v>435</v>
      </c>
      <c r="E201" s="61" t="s">
        <v>11</v>
      </c>
      <c r="F201" s="61">
        <v>200</v>
      </c>
      <c r="G201" s="61"/>
    </row>
    <row r="202" spans="3:7" x14ac:dyDescent="0.25">
      <c r="C202" s="101" t="s">
        <v>436</v>
      </c>
      <c r="D202" s="72" t="s">
        <v>437</v>
      </c>
      <c r="E202" s="61" t="s">
        <v>11</v>
      </c>
      <c r="F202" s="61">
        <v>300</v>
      </c>
      <c r="G202" s="61"/>
    </row>
    <row r="203" spans="3:7" x14ac:dyDescent="0.25">
      <c r="C203" s="101" t="s">
        <v>438</v>
      </c>
      <c r="D203" s="72" t="s">
        <v>439</v>
      </c>
      <c r="E203" s="66" t="s">
        <v>11</v>
      </c>
      <c r="F203" s="66">
        <v>200</v>
      </c>
      <c r="G203" s="66"/>
    </row>
    <row r="204" spans="3:7" x14ac:dyDescent="0.25">
      <c r="C204" s="101" t="s">
        <v>440</v>
      </c>
      <c r="D204" s="72" t="s">
        <v>441</v>
      </c>
      <c r="E204" s="66" t="s">
        <v>11</v>
      </c>
      <c r="F204" s="66">
        <v>50</v>
      </c>
      <c r="G204" s="66"/>
    </row>
  </sheetData>
  <mergeCells count="17">
    <mergeCell ref="C164:G164"/>
    <mergeCell ref="C178:G178"/>
    <mergeCell ref="Q3:R3"/>
    <mergeCell ref="C2:C4"/>
    <mergeCell ref="D2:D4"/>
    <mergeCell ref="E2:E4"/>
    <mergeCell ref="F2:F4"/>
    <mergeCell ref="G2:R2"/>
    <mergeCell ref="G3:H3"/>
    <mergeCell ref="I3:J3"/>
    <mergeCell ref="K3:L3"/>
    <mergeCell ref="M3:N3"/>
    <mergeCell ref="O3:P3"/>
    <mergeCell ref="C47:G47"/>
    <mergeCell ref="C62:G62"/>
    <mergeCell ref="C66:G66"/>
    <mergeCell ref="C77:G77"/>
  </mergeCells>
  <hyperlinks>
    <hyperlink ref="H144" r:id="rId1" display="www.samson-td.ru"/>
    <hyperlink ref="G144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Заявка 22</vt:lpstr>
      <vt:lpstr>25</vt:lpstr>
      <vt:lpstr>Всякая всячина</vt:lpstr>
      <vt:lpstr>24</vt:lpstr>
      <vt:lpstr>26</vt:lpstr>
      <vt:lpstr>27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2017-07-18T13:54:19Z</dcterms:modified>
</cp:coreProperties>
</file>